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120" windowHeight="10875" activeTab="1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<sst xmlns="http://schemas.openxmlformats.org/spreadsheetml/2006/main" count="83" uniqueCount="33">
  <si>
    <t>Astronomie arabe</t>
  </si>
  <si>
    <t>Gnomon et astrolabe</t>
  </si>
  <si>
    <t>Heures de prières</t>
  </si>
  <si>
    <t>Latitude</t>
  </si>
  <si>
    <t>h</t>
  </si>
  <si>
    <t>Heure</t>
  </si>
  <si>
    <t>H</t>
  </si>
  <si>
    <t>Déclinaison</t>
  </si>
  <si>
    <t>du Soleil</t>
  </si>
  <si>
    <t>Hauteur</t>
  </si>
  <si>
    <t>au méridien</t>
  </si>
  <si>
    <t>coeff. d'allongement de l'ombre</t>
  </si>
  <si>
    <t>Heure prière</t>
  </si>
  <si>
    <t>décimale</t>
  </si>
  <si>
    <t>Position du Soleil</t>
  </si>
  <si>
    <t>(1)</t>
  </si>
  <si>
    <t>(2)</t>
  </si>
  <si>
    <t>(3)</t>
  </si>
  <si>
    <t>Soleil vrai</t>
  </si>
  <si>
    <t>Date</t>
  </si>
  <si>
    <t>delta</t>
  </si>
  <si>
    <t>(jours)</t>
  </si>
  <si>
    <t>degrés</t>
  </si>
  <si>
    <t>Dates</t>
  </si>
  <si>
    <t>H (°)</t>
  </si>
  <si>
    <r>
      <t>Coefficient</t>
    </r>
    <r>
      <rPr>
        <b/>
        <sz val="10"/>
        <rFont val="Symbol"/>
        <family val="1"/>
      </rPr>
      <t xml:space="preserve"> a</t>
    </r>
  </si>
  <si>
    <t>cellules</t>
  </si>
  <si>
    <t>de données</t>
  </si>
  <si>
    <t>avec formules</t>
  </si>
  <si>
    <t>Appel de l'az-zuhr</t>
  </si>
  <si>
    <t>Début de la prière de l'az-zuhr</t>
  </si>
  <si>
    <t>Début de la prière de l'al-asr</t>
  </si>
  <si>
    <r>
      <t xml:space="preserve">Coefficient </t>
    </r>
    <r>
      <rPr>
        <b/>
        <sz val="10"/>
        <rFont val="Symbol"/>
        <family val="1"/>
      </rPr>
      <t>a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</si>
</sst>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[$-F400]h:mm:ss\ AM/PM"/>
    <numFmt numFmtId="166" formatCode="h:mm;@"/>
    <numFmt numFmtId="167" formatCode="0.00000"/>
    <numFmt numFmtId="168" formatCode="hh:mm:ss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0"/>
      <name val="Symbol"/>
      <family val="1"/>
    </font>
    <font>
      <b/>
      <sz val="10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2" fontId="0" fillId="0" borderId="0" xfId="0" applyNumberFormat="1" applyAlignment="1">
      <alignment horizontal="left"/>
    </xf>
    <xf numFmtId="2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0" fillId="0" borderId="4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0" fillId="0" borderId="5" xfId="0" applyBorder="1" applyAlignment="1">
      <alignment/>
    </xf>
    <xf numFmtId="166" fontId="0" fillId="0" borderId="5" xfId="0" applyNumberFormat="1" applyBorder="1" applyAlignment="1">
      <alignment/>
    </xf>
    <xf numFmtId="164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6" fontId="0" fillId="0" borderId="14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164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5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167" fontId="0" fillId="0" borderId="1" xfId="0" applyNumberFormat="1" applyBorder="1" applyAlignment="1">
      <alignment/>
    </xf>
    <xf numFmtId="167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167" fontId="0" fillId="0" borderId="10" xfId="0" applyNumberFormat="1" applyBorder="1" applyAlignment="1">
      <alignment/>
    </xf>
    <xf numFmtId="0" fontId="0" fillId="0" borderId="16" xfId="0" applyBorder="1" applyAlignment="1">
      <alignment/>
    </xf>
    <xf numFmtId="2" fontId="7" fillId="0" borderId="11" xfId="0" applyNumberFormat="1" applyFont="1" applyBorder="1" applyAlignment="1">
      <alignment/>
    </xf>
    <xf numFmtId="2" fontId="4" fillId="0" borderId="17" xfId="0" applyNumberFormat="1" applyFont="1" applyBorder="1" applyAlignment="1">
      <alignment horizontal="right" vertical="center"/>
    </xf>
    <xf numFmtId="2" fontId="0" fillId="0" borderId="18" xfId="0" applyNumberFormat="1" applyBorder="1" applyAlignment="1">
      <alignment horizontal="left" vertical="center"/>
    </xf>
    <xf numFmtId="14" fontId="0" fillId="2" borderId="16" xfId="0" applyNumberFormat="1" applyFill="1" applyBorder="1" applyAlignment="1">
      <alignment/>
    </xf>
    <xf numFmtId="2" fontId="0" fillId="2" borderId="4" xfId="0" applyNumberFormat="1" applyFill="1" applyBorder="1" applyAlignment="1">
      <alignment/>
    </xf>
    <xf numFmtId="2" fontId="0" fillId="3" borderId="5" xfId="0" applyNumberFormat="1" applyFill="1" applyBorder="1" applyAlignment="1">
      <alignment/>
    </xf>
    <xf numFmtId="164" fontId="0" fillId="3" borderId="4" xfId="0" applyNumberFormat="1" applyFill="1" applyBorder="1" applyAlignment="1">
      <alignment/>
    </xf>
    <xf numFmtId="164" fontId="0" fillId="3" borderId="7" xfId="0" applyNumberFormat="1" applyFill="1" applyBorder="1" applyAlignment="1">
      <alignment/>
    </xf>
    <xf numFmtId="166" fontId="0" fillId="3" borderId="5" xfId="0" applyNumberFormat="1" applyFill="1" applyBorder="1" applyAlignment="1">
      <alignment/>
    </xf>
    <xf numFmtId="1" fontId="4" fillId="0" borderId="15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0" fillId="0" borderId="0" xfId="0" applyNumberFormat="1" applyAlignment="1">
      <alignment horizontal="right"/>
    </xf>
    <xf numFmtId="164" fontId="4" fillId="0" borderId="15" xfId="0" applyNumberFormat="1" applyFont="1" applyBorder="1" applyAlignment="1">
      <alignment horizontal="right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164" fontId="5" fillId="0" borderId="8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2" fontId="4" fillId="2" borderId="22" xfId="0" applyNumberFormat="1" applyFont="1" applyFill="1" applyBorder="1" applyAlignment="1">
      <alignment horizontal="right"/>
    </xf>
    <xf numFmtId="2" fontId="4" fillId="3" borderId="23" xfId="0" applyNumberFormat="1" applyFont="1" applyFill="1" applyBorder="1" applyAlignment="1">
      <alignment horizontal="right"/>
    </xf>
    <xf numFmtId="2" fontId="0" fillId="0" borderId="10" xfId="0" applyNumberForma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zoomScale="115" zoomScaleNormal="115" workbookViewId="0" topLeftCell="A25">
      <selection activeCell="I60" sqref="I60"/>
    </sheetView>
  </sheetViews>
  <sheetFormatPr defaultColWidth="11.421875" defaultRowHeight="12.75"/>
  <cols>
    <col min="1" max="1" width="13.8515625" style="2" customWidth="1"/>
    <col min="2" max="2" width="12.421875" style="2" customWidth="1"/>
    <col min="3" max="3" width="9.00390625" style="1" customWidth="1"/>
    <col min="4" max="5" width="10.421875" style="1" customWidth="1"/>
    <col min="6" max="6" width="7.421875" style="0" customWidth="1"/>
    <col min="7" max="7" width="2.8515625" style="0" customWidth="1"/>
    <col min="8" max="8" width="3.57421875" style="0" customWidth="1"/>
  </cols>
  <sheetData>
    <row r="1" ht="20.25">
      <c r="A1" s="10" t="s">
        <v>0</v>
      </c>
    </row>
    <row r="2" ht="20.25">
      <c r="A2" s="10" t="s">
        <v>1</v>
      </c>
    </row>
    <row r="3" spans="1:8" ht="20.25">
      <c r="A3" s="10" t="s">
        <v>2</v>
      </c>
      <c r="H3" s="34">
        <v>1</v>
      </c>
    </row>
    <row r="4" spans="1:8" ht="20.25">
      <c r="A4" s="11"/>
      <c r="D4" s="7" t="s">
        <v>3</v>
      </c>
      <c r="E4" s="6">
        <v>31</v>
      </c>
      <c r="H4" s="34"/>
    </row>
    <row r="5" spans="4:8" ht="12.75">
      <c r="D5" s="8" t="s">
        <v>11</v>
      </c>
      <c r="E5" s="9">
        <f>1/4</f>
        <v>0.25</v>
      </c>
      <c r="H5" s="34">
        <v>2</v>
      </c>
    </row>
    <row r="6" ht="13.5" thickBot="1">
      <c r="H6" s="34"/>
    </row>
    <row r="7" spans="1:8" ht="12.75">
      <c r="A7" s="25"/>
      <c r="B7" s="26"/>
      <c r="C7" s="3"/>
      <c r="D7" s="4"/>
      <c r="E7" s="4"/>
      <c r="F7" s="5"/>
      <c r="H7" s="34"/>
    </row>
    <row r="8" spans="1:8" ht="12.75">
      <c r="A8" s="67" t="s">
        <v>14</v>
      </c>
      <c r="B8" s="68"/>
      <c r="C8" s="69" t="s">
        <v>12</v>
      </c>
      <c r="D8" s="70"/>
      <c r="E8" s="70"/>
      <c r="F8" s="71"/>
      <c r="H8" s="34">
        <v>3</v>
      </c>
    </row>
    <row r="9" spans="1:6" ht="12.75">
      <c r="A9" s="24"/>
      <c r="B9" s="27"/>
      <c r="C9" s="69"/>
      <c r="D9" s="70"/>
      <c r="E9" s="70"/>
      <c r="F9" s="71"/>
    </row>
    <row r="10" spans="1:6" ht="12.75">
      <c r="A10" s="22" t="s">
        <v>7</v>
      </c>
      <c r="B10" s="23" t="s">
        <v>9</v>
      </c>
      <c r="C10" s="74" t="s">
        <v>4</v>
      </c>
      <c r="D10" s="76" t="s">
        <v>6</v>
      </c>
      <c r="E10" s="16" t="s">
        <v>5</v>
      </c>
      <c r="F10" s="72" t="s">
        <v>5</v>
      </c>
    </row>
    <row r="11" spans="1:6" ht="12.75">
      <c r="A11" s="14" t="s">
        <v>8</v>
      </c>
      <c r="B11" s="15" t="s">
        <v>10</v>
      </c>
      <c r="C11" s="75"/>
      <c r="D11" s="77"/>
      <c r="E11" s="21" t="s">
        <v>13</v>
      </c>
      <c r="F11" s="73"/>
    </row>
    <row r="12" spans="1:6" ht="12.75">
      <c r="A12" s="12"/>
      <c r="B12" s="35" t="s">
        <v>15</v>
      </c>
      <c r="C12" s="36" t="s">
        <v>16</v>
      </c>
      <c r="D12" s="37" t="s">
        <v>17</v>
      </c>
      <c r="E12" s="18"/>
      <c r="F12" s="19"/>
    </row>
    <row r="13" spans="1:6" ht="12.75">
      <c r="A13" s="12">
        <v>23.45</v>
      </c>
      <c r="B13" s="13">
        <f aca="true" t="shared" si="0" ref="B13:B60">90-$E$4+A13</f>
        <v>82.45</v>
      </c>
      <c r="C13" s="17">
        <f>DEGREES(ATAN(1/($E$5+TAN(RADIANS($E$4-$A13)))))</f>
        <v>69.06612868443646</v>
      </c>
      <c r="D13" s="18">
        <f>DEGREES(ACOS((SIN(RADIANS(C13))-SIN(RADIANS($E$4))*SIN(RADIANS(A13)))/(COS(RADIANS($E$4))*COS(RADIANS(A13)))))</f>
        <v>22.014891813887562</v>
      </c>
      <c r="E13" s="18">
        <f>D13/15+12</f>
        <v>13.46765945425917</v>
      </c>
      <c r="F13" s="20">
        <f>E13/24</f>
        <v>0.5611524772607988</v>
      </c>
    </row>
    <row r="14" spans="1:10" ht="12.75">
      <c r="A14" s="12">
        <v>22</v>
      </c>
      <c r="B14" s="13">
        <f t="shared" si="0"/>
        <v>81</v>
      </c>
      <c r="C14" s="17">
        <f aca="true" t="shared" si="1" ref="C14:C60">DEGREES(ATAN(1/($E$5+TAN(RADIANS($E$4-$A14)))))</f>
        <v>67.78565960934944</v>
      </c>
      <c r="D14" s="18">
        <f aca="true" t="shared" si="2" ref="D14:D22">DEGREES(ACOS((SIN(RADIANS(C14))-SIN(RADIANS($E$4))*SIN(RADIANS(A14)))/(COS(RADIANS($E$4))*COS(RADIANS(A14)))))</f>
        <v>22.76517857523857</v>
      </c>
      <c r="E14" s="18">
        <f aca="true" t="shared" si="3" ref="E14:E60">D14/15+12</f>
        <v>13.517678571682572</v>
      </c>
      <c r="F14" s="20">
        <f aca="true" t="shared" si="4" ref="F14:F60">E14/24</f>
        <v>0.5632366071534405</v>
      </c>
      <c r="J14">
        <f>D14/15+12</f>
        <v>13.517678571682572</v>
      </c>
    </row>
    <row r="15" spans="1:10" ht="12.75">
      <c r="A15" s="12">
        <f>A14-1</f>
        <v>21</v>
      </c>
      <c r="B15" s="13">
        <f t="shared" si="0"/>
        <v>80</v>
      </c>
      <c r="C15" s="17">
        <f t="shared" si="1"/>
        <v>66.91014033799607</v>
      </c>
      <c r="D15" s="18">
        <f t="shared" si="2"/>
        <v>23.237435989180167</v>
      </c>
      <c r="E15" s="18">
        <f t="shared" si="3"/>
        <v>13.549162399278678</v>
      </c>
      <c r="F15" s="20">
        <f t="shared" si="4"/>
        <v>0.5645484333032783</v>
      </c>
      <c r="J15">
        <f>D15/15+12</f>
        <v>13.549162399278678</v>
      </c>
    </row>
    <row r="16" spans="1:10" ht="12.75">
      <c r="A16" s="12">
        <f aca="true" t="shared" si="5" ref="A16:A59">A15-1</f>
        <v>20</v>
      </c>
      <c r="B16" s="13">
        <f t="shared" si="0"/>
        <v>79</v>
      </c>
      <c r="C16" s="17">
        <f t="shared" si="1"/>
        <v>66.04057964767559</v>
      </c>
      <c r="D16" s="18">
        <f t="shared" si="2"/>
        <v>23.675621784940784</v>
      </c>
      <c r="E16" s="18">
        <f t="shared" si="3"/>
        <v>13.578374785662719</v>
      </c>
      <c r="F16" s="20">
        <f t="shared" si="4"/>
        <v>0.56576561606928</v>
      </c>
      <c r="J16">
        <f>D16/15+12</f>
        <v>13.578374785662719</v>
      </c>
    </row>
    <row r="17" spans="1:6" ht="12.75">
      <c r="A17" s="12">
        <f t="shared" si="5"/>
        <v>19</v>
      </c>
      <c r="B17" s="13">
        <f t="shared" si="0"/>
        <v>78</v>
      </c>
      <c r="C17" s="17">
        <f t="shared" si="1"/>
        <v>65.17678903896501</v>
      </c>
      <c r="D17" s="18">
        <f t="shared" si="2"/>
        <v>24.081822456182373</v>
      </c>
      <c r="E17" s="18">
        <f t="shared" si="3"/>
        <v>13.605454830412159</v>
      </c>
      <c r="F17" s="20">
        <f t="shared" si="4"/>
        <v>0.5668939512671732</v>
      </c>
    </row>
    <row r="18" spans="1:6" ht="12.75">
      <c r="A18" s="12">
        <f t="shared" si="5"/>
        <v>18</v>
      </c>
      <c r="B18" s="13">
        <f t="shared" si="0"/>
        <v>77</v>
      </c>
      <c r="C18" s="17">
        <f t="shared" si="1"/>
        <v>64.31857899626746</v>
      </c>
      <c r="D18" s="18">
        <f t="shared" si="2"/>
        <v>24.457864749122958</v>
      </c>
      <c r="E18" s="18">
        <f t="shared" si="3"/>
        <v>13.630524316608197</v>
      </c>
      <c r="F18" s="20">
        <f t="shared" si="4"/>
        <v>0.5679385131920082</v>
      </c>
    </row>
    <row r="19" spans="1:6" ht="12.75">
      <c r="A19" s="12">
        <f t="shared" si="5"/>
        <v>17</v>
      </c>
      <c r="B19" s="13">
        <f t="shared" si="0"/>
        <v>76</v>
      </c>
      <c r="C19" s="17">
        <f t="shared" si="1"/>
        <v>63.46575918248708</v>
      </c>
      <c r="D19" s="18">
        <f t="shared" si="2"/>
        <v>24.805359238637593</v>
      </c>
      <c r="E19" s="18">
        <f t="shared" si="3"/>
        <v>13.653690615909174</v>
      </c>
      <c r="F19" s="20">
        <f t="shared" si="4"/>
        <v>0.5689037756628822</v>
      </c>
    </row>
    <row r="20" spans="1:6" ht="12.75">
      <c r="A20" s="12">
        <f t="shared" si="5"/>
        <v>16</v>
      </c>
      <c r="B20" s="13">
        <f t="shared" si="0"/>
        <v>75</v>
      </c>
      <c r="C20" s="17">
        <f t="shared" si="1"/>
        <v>62.61813861522196</v>
      </c>
      <c r="D20" s="18">
        <f t="shared" si="2"/>
        <v>25.12573475319175</v>
      </c>
      <c r="E20" s="18">
        <f t="shared" si="3"/>
        <v>13.675048983546116</v>
      </c>
      <c r="F20" s="20">
        <f t="shared" si="4"/>
        <v>0.5697937076477548</v>
      </c>
    </row>
    <row r="21" spans="1:6" ht="12.75">
      <c r="A21" s="12">
        <f t="shared" si="5"/>
        <v>15</v>
      </c>
      <c r="B21" s="13">
        <f t="shared" si="0"/>
        <v>74</v>
      </c>
      <c r="C21" s="17">
        <f t="shared" si="1"/>
        <v>61.77552582541691</v>
      </c>
      <c r="D21" s="18">
        <f t="shared" si="2"/>
        <v>25.420265891513306</v>
      </c>
      <c r="E21" s="18">
        <f t="shared" si="3"/>
        <v>13.694684392767554</v>
      </c>
      <c r="F21" s="20">
        <f t="shared" si="4"/>
        <v>0.5706118496986481</v>
      </c>
    </row>
    <row r="22" spans="1:6" ht="12.75">
      <c r="A22" s="12">
        <f t="shared" si="5"/>
        <v>14</v>
      </c>
      <c r="B22" s="13">
        <f t="shared" si="0"/>
        <v>73</v>
      </c>
      <c r="C22" s="17">
        <f t="shared" si="1"/>
        <v>60.93772899940871</v>
      </c>
      <c r="D22" s="18">
        <f t="shared" si="2"/>
        <v>25.690095251540985</v>
      </c>
      <c r="E22" s="18">
        <f t="shared" si="3"/>
        <v>13.712673016769399</v>
      </c>
      <c r="F22" s="20">
        <f t="shared" si="4"/>
        <v>0.5713613756987249</v>
      </c>
    </row>
    <row r="23" spans="1:6" ht="12.75">
      <c r="A23" s="12">
        <f t="shared" si="5"/>
        <v>13</v>
      </c>
      <c r="B23" s="13">
        <f t="shared" si="0"/>
        <v>72</v>
      </c>
      <c r="C23" s="17">
        <f t="shared" si="1"/>
        <v>60.104556105281944</v>
      </c>
      <c r="D23" s="18">
        <f aca="true" t="shared" si="6" ref="D23:D60">DEGREES(ACOS((SIN(RADIANS(C23))-SIN(RADIANS($E$4))*SIN(RADIANS(A23)))/(COS(RADIANS($E$4))*COS(RADIANS(A23)))))</f>
        <v>25.936251561060992</v>
      </c>
      <c r="E23" s="18">
        <f t="shared" si="3"/>
        <v>13.729083437404066</v>
      </c>
      <c r="F23" s="20">
        <f t="shared" si="4"/>
        <v>0.5720451432251694</v>
      </c>
    </row>
    <row r="24" spans="1:6" ht="12.75">
      <c r="A24" s="12">
        <f t="shared" si="5"/>
        <v>12</v>
      </c>
      <c r="B24" s="13">
        <f t="shared" si="0"/>
        <v>71</v>
      </c>
      <c r="C24" s="17">
        <f t="shared" si="1"/>
        <v>59.275815004435216</v>
      </c>
      <c r="D24" s="18">
        <f t="shared" si="6"/>
        <v>26.159664595529076</v>
      </c>
      <c r="E24" s="18">
        <f t="shared" si="3"/>
        <v>13.743977639701939</v>
      </c>
      <c r="F24" s="20">
        <f t="shared" si="4"/>
        <v>0.5726657349875808</v>
      </c>
    </row>
    <row r="25" spans="1:6" ht="12.75">
      <c r="A25" s="12">
        <f t="shared" si="5"/>
        <v>11</v>
      </c>
      <c r="B25" s="13">
        <f t="shared" si="0"/>
        <v>70</v>
      </c>
      <c r="C25" s="17">
        <f t="shared" si="1"/>
        <v>58.45131354923584</v>
      </c>
      <c r="D25" s="18">
        <f t="shared" si="6"/>
        <v>26.3611775509083</v>
      </c>
      <c r="E25" s="18">
        <f t="shared" si="3"/>
        <v>13.75741183672722</v>
      </c>
      <c r="F25" s="20">
        <f t="shared" si="4"/>
        <v>0.5732254931969675</v>
      </c>
    </row>
    <row r="26" spans="1:6" ht="12.75">
      <c r="A26" s="12">
        <f t="shared" si="5"/>
        <v>10</v>
      </c>
      <c r="B26" s="13">
        <f t="shared" si="0"/>
        <v>69</v>
      </c>
      <c r="C26" s="17">
        <f t="shared" si="1"/>
        <v>57.630859667616384</v>
      </c>
      <c r="D26" s="18">
        <f t="shared" si="6"/>
        <v>26.54155738118676</v>
      </c>
      <c r="E26" s="18">
        <f t="shared" si="3"/>
        <v>13.769437158745784</v>
      </c>
      <c r="F26" s="20">
        <f t="shared" si="4"/>
        <v>0.5737265482810744</v>
      </c>
    </row>
    <row r="27" spans="1:6" ht="12.75">
      <c r="A27" s="12">
        <f t="shared" si="5"/>
        <v>9</v>
      </c>
      <c r="B27" s="13">
        <f t="shared" si="0"/>
        <v>68</v>
      </c>
      <c r="C27" s="17">
        <f t="shared" si="1"/>
        <v>56.81426143544054</v>
      </c>
      <c r="D27" s="18">
        <f t="shared" si="6"/>
        <v>26.701503493773195</v>
      </c>
      <c r="E27" s="18">
        <f t="shared" si="3"/>
        <v>13.780100232918214</v>
      </c>
      <c r="F27" s="20">
        <f t="shared" si="4"/>
        <v>0.5741708430382589</v>
      </c>
    </row>
    <row r="28" spans="1:6" ht="12.75">
      <c r="A28" s="12">
        <f t="shared" si="5"/>
        <v>8</v>
      </c>
      <c r="B28" s="13">
        <f t="shared" si="0"/>
        <v>67</v>
      </c>
      <c r="C28" s="17">
        <f t="shared" si="1"/>
        <v>56.00132713743789</v>
      </c>
      <c r="D28" s="18">
        <f t="shared" si="6"/>
        <v>26.84165510915842</v>
      </c>
      <c r="E28" s="18">
        <f t="shared" si="3"/>
        <v>13.789443673943895</v>
      </c>
      <c r="F28" s="20">
        <f t="shared" si="4"/>
        <v>0.5745601530809956</v>
      </c>
    </row>
    <row r="29" spans="1:6" ht="12.75">
      <c r="A29" s="12">
        <f t="shared" si="5"/>
        <v>7</v>
      </c>
      <c r="B29" s="13">
        <f t="shared" si="0"/>
        <v>66</v>
      </c>
      <c r="C29" s="17">
        <f t="shared" si="1"/>
        <v>55.191865317478396</v>
      </c>
      <c r="D29" s="18">
        <f t="shared" si="6"/>
        <v>26.962597525791722</v>
      </c>
      <c r="E29" s="18">
        <f t="shared" si="3"/>
        <v>13.797506501719448</v>
      </c>
      <c r="F29" s="20">
        <f t="shared" si="4"/>
        <v>0.5748961042383104</v>
      </c>
    </row>
    <row r="30" spans="1:6" ht="12.75">
      <c r="A30" s="12">
        <f t="shared" si="5"/>
        <v>6</v>
      </c>
      <c r="B30" s="13">
        <f t="shared" si="0"/>
        <v>65</v>
      </c>
      <c r="C30" s="17">
        <f t="shared" si="1"/>
        <v>54.38568481892853</v>
      </c>
      <c r="D30" s="18">
        <f t="shared" si="6"/>
        <v>27.064867481278842</v>
      </c>
      <c r="E30" s="18">
        <f t="shared" si="3"/>
        <v>13.804324498751923</v>
      </c>
      <c r="F30" s="20">
        <f t="shared" si="4"/>
        <v>0.5751801874479968</v>
      </c>
    </row>
    <row r="31" spans="1:6" ht="12.75">
      <c r="A31" s="12">
        <f t="shared" si="5"/>
        <v>5</v>
      </c>
      <c r="B31" s="13">
        <f t="shared" si="0"/>
        <v>64</v>
      </c>
      <c r="C31" s="17">
        <f t="shared" si="1"/>
        <v>53.58259481580173</v>
      </c>
      <c r="D31" s="18">
        <f t="shared" si="6"/>
        <v>27.148957762673376</v>
      </c>
      <c r="E31" s="18">
        <f t="shared" si="3"/>
        <v>13.809930517511559</v>
      </c>
      <c r="F31" s="20">
        <f t="shared" si="4"/>
        <v>0.5754137715629816</v>
      </c>
    </row>
    <row r="32" spans="1:6" ht="12.75">
      <c r="A32" s="12">
        <f t="shared" si="5"/>
        <v>4</v>
      </c>
      <c r="B32" s="13">
        <f t="shared" si="0"/>
        <v>63</v>
      </c>
      <c r="C32" s="17">
        <f t="shared" si="1"/>
        <v>52.78240483538683</v>
      </c>
      <c r="D32" s="18">
        <f t="shared" si="6"/>
        <v>27.215321188886154</v>
      </c>
      <c r="E32" s="18">
        <f t="shared" si="3"/>
        <v>13.814354745925744</v>
      </c>
      <c r="F32" s="20">
        <f t="shared" si="4"/>
        <v>0.5755981144135727</v>
      </c>
    </row>
    <row r="33" spans="1:6" ht="12.75">
      <c r="A33" s="12">
        <f t="shared" si="5"/>
        <v>3</v>
      </c>
      <c r="B33" s="13">
        <f t="shared" si="0"/>
        <v>62</v>
      </c>
      <c r="C33" s="17">
        <f t="shared" si="1"/>
        <v>51.984924773009865</v>
      </c>
      <c r="D33" s="18">
        <f t="shared" si="6"/>
        <v>27.26437406495708</v>
      </c>
      <c r="E33" s="18">
        <f t="shared" si="3"/>
        <v>13.817624937663805</v>
      </c>
      <c r="F33" s="20">
        <f t="shared" si="4"/>
        <v>0.5757343724026586</v>
      </c>
    </row>
    <row r="34" spans="1:6" ht="12.75">
      <c r="A34" s="12">
        <f t="shared" si="5"/>
        <v>2</v>
      </c>
      <c r="B34" s="13">
        <f t="shared" si="0"/>
        <v>61</v>
      </c>
      <c r="C34" s="17">
        <f t="shared" si="1"/>
        <v>51.189964899556955</v>
      </c>
      <c r="D34" s="18">
        <f t="shared" si="6"/>
        <v>27.296499189571165</v>
      </c>
      <c r="E34" s="18">
        <f t="shared" si="3"/>
        <v>13.819766612638077</v>
      </c>
      <c r="F34" s="20">
        <f t="shared" si="4"/>
        <v>0.5758236088599199</v>
      </c>
    </row>
    <row r="35" spans="1:6" ht="12.75">
      <c r="A35" s="12">
        <f t="shared" si="5"/>
        <v>1</v>
      </c>
      <c r="B35" s="13">
        <f t="shared" si="0"/>
        <v>60</v>
      </c>
      <c r="C35" s="17">
        <f t="shared" si="1"/>
        <v>50.397335862359334</v>
      </c>
      <c r="D35" s="18">
        <f t="shared" si="6"/>
        <v>27.31204848261018</v>
      </c>
      <c r="E35" s="18">
        <f t="shared" si="3"/>
        <v>13.820803232174011</v>
      </c>
      <c r="F35" s="20">
        <f t="shared" si="4"/>
        <v>0.5758668013405838</v>
      </c>
    </row>
    <row r="36" spans="1:6" ht="12.75">
      <c r="A36" s="12">
        <f t="shared" si="5"/>
        <v>0</v>
      </c>
      <c r="B36" s="13">
        <f t="shared" si="0"/>
        <v>59</v>
      </c>
      <c r="C36" s="17">
        <f t="shared" si="1"/>
        <v>49.60684868001619</v>
      </c>
      <c r="D36" s="18">
        <f t="shared" si="6"/>
        <v>27.311345287857367</v>
      </c>
      <c r="E36" s="18">
        <f t="shared" si="3"/>
        <v>13.820756352523825</v>
      </c>
      <c r="F36" s="20">
        <f t="shared" si="4"/>
        <v>0.575864848021826</v>
      </c>
    </row>
    <row r="37" spans="1:6" ht="12.75">
      <c r="A37" s="12">
        <f t="shared" si="5"/>
        <v>-1</v>
      </c>
      <c r="B37" s="13">
        <f t="shared" si="0"/>
        <v>58</v>
      </c>
      <c r="C37" s="17">
        <f t="shared" si="1"/>
        <v>48.818314731706856</v>
      </c>
      <c r="D37" s="18">
        <f t="shared" si="6"/>
        <v>27.29468639656775</v>
      </c>
      <c r="E37" s="18">
        <f t="shared" si="3"/>
        <v>13.819645759771184</v>
      </c>
      <c r="F37" s="20">
        <f t="shared" si="4"/>
        <v>0.5758185733237994</v>
      </c>
    </row>
    <row r="38" spans="1:6" ht="12.75">
      <c r="A38" s="12">
        <f t="shared" si="5"/>
        <v>-2</v>
      </c>
      <c r="B38" s="13">
        <f t="shared" si="0"/>
        <v>57</v>
      </c>
      <c r="C38" s="17">
        <f t="shared" si="1"/>
        <v>48.03154574152114</v>
      </c>
      <c r="D38" s="18">
        <f t="shared" si="6"/>
        <v>27.262343829996784</v>
      </c>
      <c r="E38" s="18">
        <f t="shared" si="3"/>
        <v>13.817489588666453</v>
      </c>
      <c r="F38" s="20">
        <f t="shared" si="4"/>
        <v>0.5757287328611022</v>
      </c>
    </row>
    <row r="39" spans="1:6" ht="12.75">
      <c r="A39" s="12">
        <f t="shared" si="5"/>
        <v>-3</v>
      </c>
      <c r="B39" s="13">
        <f t="shared" si="0"/>
        <v>56</v>
      </c>
      <c r="C39" s="17">
        <f t="shared" si="1"/>
        <v>47.246353758315585</v>
      </c>
      <c r="D39" s="18">
        <f t="shared" si="6"/>
        <v>27.214566412764526</v>
      </c>
      <c r="E39" s="18">
        <f t="shared" si="3"/>
        <v>13.814304427517635</v>
      </c>
      <c r="F39" s="20">
        <f t="shared" si="4"/>
        <v>0.5755960178132348</v>
      </c>
    </row>
    <row r="40" spans="1:6" ht="12.75">
      <c r="A40" s="12">
        <f t="shared" si="5"/>
        <v>-4</v>
      </c>
      <c r="B40" s="13">
        <f t="shared" si="0"/>
        <v>55</v>
      </c>
      <c r="C40" s="17">
        <f t="shared" si="1"/>
        <v>46.462551131583695</v>
      </c>
      <c r="D40" s="18">
        <f t="shared" si="6"/>
        <v>27.151581163838088</v>
      </c>
      <c r="E40" s="18">
        <f t="shared" si="3"/>
        <v>13.810105410922539</v>
      </c>
      <c r="F40" s="20">
        <f t="shared" si="4"/>
        <v>0.5754210587884391</v>
      </c>
    </row>
    <row r="41" spans="1:6" ht="12.75">
      <c r="A41" s="12">
        <f t="shared" si="5"/>
        <v>-5</v>
      </c>
      <c r="B41" s="13">
        <f t="shared" si="0"/>
        <v>54</v>
      </c>
      <c r="C41" s="17">
        <f t="shared" si="1"/>
        <v>45.67995048381087</v>
      </c>
      <c r="D41" s="18">
        <f t="shared" si="6"/>
        <v>27.073594527710707</v>
      </c>
      <c r="E41" s="18">
        <f t="shared" si="3"/>
        <v>13.80490630184738</v>
      </c>
      <c r="F41" s="20">
        <f t="shared" si="4"/>
        <v>0.5752044292436408</v>
      </c>
    </row>
    <row r="42" spans="1:6" ht="12.75">
      <c r="A42" s="12">
        <f>A41-1</f>
        <v>-6</v>
      </c>
      <c r="B42" s="13">
        <f t="shared" si="0"/>
        <v>53</v>
      </c>
      <c r="C42" s="17">
        <f t="shared" si="1"/>
        <v>44.89836467976817</v>
      </c>
      <c r="D42" s="18">
        <f t="shared" si="6"/>
        <v>26.98079346487311</v>
      </c>
      <c r="E42" s="18">
        <f t="shared" si="3"/>
        <v>13.798719564324873</v>
      </c>
      <c r="F42" s="20">
        <f t="shared" si="4"/>
        <v>0.5749466485135364</v>
      </c>
    </row>
    <row r="43" spans="1:6" ht="12.75">
      <c r="A43" s="12">
        <f t="shared" si="5"/>
        <v>-7</v>
      </c>
      <c r="B43" s="13">
        <f t="shared" si="0"/>
        <v>52</v>
      </c>
      <c r="C43" s="17">
        <f t="shared" si="1"/>
        <v>44.1176067931854</v>
      </c>
      <c r="D43" s="18">
        <f t="shared" si="6"/>
        <v>26.87334641776734</v>
      </c>
      <c r="E43" s="18">
        <f t="shared" si="3"/>
        <v>13.791556427851155</v>
      </c>
      <c r="F43" s="20">
        <f t="shared" si="4"/>
        <v>0.5746481844937982</v>
      </c>
    </row>
    <row r="44" spans="1:6" ht="12.75">
      <c r="A44" s="12">
        <f t="shared" si="5"/>
        <v>-8</v>
      </c>
      <c r="B44" s="13">
        <f t="shared" si="0"/>
        <v>51</v>
      </c>
      <c r="C44" s="17">
        <f t="shared" si="1"/>
        <v>43.337490071231166</v>
      </c>
      <c r="D44" s="18">
        <f t="shared" si="6"/>
        <v>26.751404165978677</v>
      </c>
      <c r="E44" s="18">
        <f t="shared" si="3"/>
        <v>13.783426944398578</v>
      </c>
      <c r="F44" s="20">
        <f t="shared" si="4"/>
        <v>0.5743094560166074</v>
      </c>
    </row>
    <row r="45" spans="1:6" ht="12.75">
      <c r="A45" s="12">
        <f t="shared" si="5"/>
        <v>-9</v>
      </c>
      <c r="B45" s="13">
        <f t="shared" si="0"/>
        <v>50</v>
      </c>
      <c r="C45" s="17">
        <f t="shared" si="1"/>
        <v>42.55782789721759</v>
      </c>
      <c r="D45" s="18">
        <f t="shared" si="6"/>
        <v>26.615100582369397</v>
      </c>
      <c r="E45" s="18">
        <f t="shared" si="3"/>
        <v>13.774340038824626</v>
      </c>
      <c r="F45" s="20">
        <f t="shared" si="4"/>
        <v>0.573930834951026</v>
      </c>
    </row>
    <row r="46" spans="1:6" ht="12.75">
      <c r="A46" s="12">
        <f t="shared" si="5"/>
        <v>-10</v>
      </c>
      <c r="B46" s="13">
        <f t="shared" si="0"/>
        <v>49</v>
      </c>
      <c r="C46" s="17">
        <f t="shared" si="1"/>
        <v>41.778433751938294</v>
      </c>
      <c r="D46" s="18">
        <f t="shared" si="6"/>
        <v>26.464553300119984</v>
      </c>
      <c r="E46" s="18">
        <f t="shared" si="3"/>
        <v>13.764303553341332</v>
      </c>
      <c r="F46" s="20">
        <f t="shared" si="4"/>
        <v>0.5735126480558889</v>
      </c>
    </row>
    <row r="47" spans="1:6" ht="12.75">
      <c r="A47" s="12">
        <f t="shared" si="5"/>
        <v>-11</v>
      </c>
      <c r="B47" s="13">
        <f t="shared" si="0"/>
        <v>48</v>
      </c>
      <c r="C47" s="17">
        <f t="shared" si="1"/>
        <v>40.999121174041946</v>
      </c>
      <c r="D47" s="18">
        <f t="shared" si="6"/>
        <v>26.29986429915902</v>
      </c>
      <c r="E47" s="18">
        <f t="shared" si="3"/>
        <v>13.753324286610601</v>
      </c>
      <c r="F47" s="20">
        <f t="shared" si="4"/>
        <v>0.5730551786087751</v>
      </c>
    </row>
    <row r="48" spans="1:6" ht="12.75">
      <c r="A48" s="12">
        <f t="shared" si="5"/>
        <v>-12</v>
      </c>
      <c r="B48" s="13">
        <f t="shared" si="0"/>
        <v>47</v>
      </c>
      <c r="C48" s="17">
        <f t="shared" si="1"/>
        <v>40.219703719838925</v>
      </c>
      <c r="D48" s="18">
        <f t="shared" si="6"/>
        <v>26.121120419191207</v>
      </c>
      <c r="E48" s="18">
        <f t="shared" si="3"/>
        <v>13.74140802794608</v>
      </c>
      <c r="F48" s="20">
        <f t="shared" si="4"/>
        <v>0.5725586678310867</v>
      </c>
    </row>
    <row r="49" spans="1:6" ht="12.75">
      <c r="A49" s="12">
        <f t="shared" si="5"/>
        <v>-13</v>
      </c>
      <c r="B49" s="13">
        <f t="shared" si="0"/>
        <v>46</v>
      </c>
      <c r="C49" s="17">
        <f t="shared" si="1"/>
        <v>39.439994922935576</v>
      </c>
      <c r="D49" s="18">
        <f t="shared" si="6"/>
        <v>25.92839380543289</v>
      </c>
      <c r="E49" s="18">
        <f t="shared" si="3"/>
        <v>13.72855958702886</v>
      </c>
      <c r="F49" s="20">
        <f t="shared" si="4"/>
        <v>0.5720233161262025</v>
      </c>
    </row>
    <row r="50" spans="1:6" ht="12.75">
      <c r="A50" s="12">
        <f t="shared" si="5"/>
        <v>-14</v>
      </c>
      <c r="B50" s="13">
        <f t="shared" si="0"/>
        <v>45</v>
      </c>
      <c r="C50" s="17">
        <f t="shared" si="1"/>
        <v>38.659808254090095</v>
      </c>
      <c r="D50" s="18">
        <f t="shared" si="6"/>
        <v>25.721742292205327</v>
      </c>
      <c r="E50" s="18">
        <f t="shared" si="3"/>
        <v>13.714782819480355</v>
      </c>
      <c r="F50" s="20">
        <f t="shared" si="4"/>
        <v>0.5714492841450148</v>
      </c>
    </row>
    <row r="51" spans="1:6" ht="12.75">
      <c r="A51" s="12">
        <f>A50-1</f>
        <v>-15</v>
      </c>
      <c r="B51" s="13">
        <f t="shared" si="0"/>
        <v>44</v>
      </c>
      <c r="C51" s="17">
        <f t="shared" si="1"/>
        <v>37.87895708168486</v>
      </c>
      <c r="D51" s="18">
        <f t="shared" si="6"/>
        <v>25.501209728693603</v>
      </c>
      <c r="E51" s="18">
        <f t="shared" si="3"/>
        <v>13.700080648579574</v>
      </c>
      <c r="F51" s="20">
        <f t="shared" si="4"/>
        <v>0.5708366936908156</v>
      </c>
    </row>
    <row r="52" spans="1:6" ht="12.75">
      <c r="A52" s="12">
        <f t="shared" si="5"/>
        <v>-16</v>
      </c>
      <c r="B52" s="13">
        <f t="shared" si="0"/>
        <v>43</v>
      </c>
      <c r="C52" s="17">
        <f t="shared" si="1"/>
        <v>37.09725463321318</v>
      </c>
      <c r="D52" s="18">
        <f t="shared" si="6"/>
        <v>25.266826250430757</v>
      </c>
      <c r="E52" s="18">
        <f t="shared" si="3"/>
        <v>13.68445508336205</v>
      </c>
      <c r="F52" s="20">
        <f t="shared" si="4"/>
        <v>0.5701856284734187</v>
      </c>
    </row>
    <row r="53" spans="1:6" ht="12.75">
      <c r="A53" s="12">
        <f t="shared" si="5"/>
        <v>-17</v>
      </c>
      <c r="B53" s="13">
        <f t="shared" si="0"/>
        <v>42</v>
      </c>
      <c r="C53" s="17">
        <f t="shared" si="1"/>
        <v>36.31451395818336</v>
      </c>
      <c r="D53" s="18">
        <f t="shared" si="6"/>
        <v>25.01860849939529</v>
      </c>
      <c r="E53" s="18">
        <f t="shared" si="3"/>
        <v>13.66790723329302</v>
      </c>
      <c r="F53" s="20">
        <f t="shared" si="4"/>
        <v>0.5694961347205425</v>
      </c>
    </row>
    <row r="54" spans="1:6" ht="12.75">
      <c r="A54" s="12">
        <f t="shared" si="5"/>
        <v>-18</v>
      </c>
      <c r="B54" s="13">
        <f t="shared" si="0"/>
        <v>41</v>
      </c>
      <c r="C54" s="17">
        <f t="shared" si="1"/>
        <v>35.530547892849995</v>
      </c>
      <c r="D54" s="18">
        <f t="shared" si="6"/>
        <v>24.756559794996978</v>
      </c>
      <c r="E54" s="18">
        <f t="shared" si="3"/>
        <v>13.650437319666466</v>
      </c>
      <c r="F54" s="20">
        <f t="shared" si="4"/>
        <v>0.5687682216527694</v>
      </c>
    </row>
    <row r="55" spans="1:6" ht="12.75">
      <c r="A55" s="12">
        <f t="shared" si="5"/>
        <v>-19</v>
      </c>
      <c r="B55" s="13">
        <f t="shared" si="0"/>
        <v>40</v>
      </c>
      <c r="C55" s="17">
        <f t="shared" si="1"/>
        <v>34.745169027190954</v>
      </c>
      <c r="D55" s="18">
        <f t="shared" si="6"/>
        <v>24.480670257662748</v>
      </c>
      <c r="E55" s="18">
        <f t="shared" si="3"/>
        <v>13.632044683844184</v>
      </c>
      <c r="F55" s="20">
        <f t="shared" si="4"/>
        <v>0.568001861826841</v>
      </c>
    </row>
    <row r="56" spans="1:6" ht="12.75">
      <c r="A56" s="12">
        <f t="shared" si="5"/>
        <v>-20</v>
      </c>
      <c r="B56" s="13">
        <f t="shared" si="0"/>
        <v>39</v>
      </c>
      <c r="C56" s="17">
        <f t="shared" si="1"/>
        <v>33.958189674559556</v>
      </c>
      <c r="D56" s="18">
        <f t="shared" si="6"/>
        <v>24.190916886204153</v>
      </c>
      <c r="E56" s="18">
        <f t="shared" si="3"/>
        <v>13.61272779241361</v>
      </c>
      <c r="F56" s="20">
        <f t="shared" si="4"/>
        <v>0.5671969913505671</v>
      </c>
    </row>
    <row r="57" spans="1:6" ht="12.75">
      <c r="A57" s="12">
        <f t="shared" si="5"/>
        <v>-21</v>
      </c>
      <c r="B57" s="13">
        <f t="shared" si="0"/>
        <v>38</v>
      </c>
      <c r="C57" s="17">
        <f t="shared" si="1"/>
        <v>33.169421844453765</v>
      </c>
      <c r="D57" s="18">
        <f t="shared" si="6"/>
        <v>23.887263589640916</v>
      </c>
      <c r="E57" s="18">
        <f t="shared" si="3"/>
        <v>13.592484239309394</v>
      </c>
      <c r="F57" s="20">
        <f t="shared" si="4"/>
        <v>0.5663535099712248</v>
      </c>
    </row>
    <row r="58" spans="1:6" ht="12.75">
      <c r="A58" s="12">
        <f t="shared" si="5"/>
        <v>-22</v>
      </c>
      <c r="B58" s="13">
        <f t="shared" si="0"/>
        <v>37</v>
      </c>
      <c r="C58" s="17">
        <f t="shared" si="1"/>
        <v>32.37867721885869</v>
      </c>
      <c r="D58" s="18">
        <f t="shared" si="6"/>
        <v>23.569661173664475</v>
      </c>
      <c r="E58" s="18">
        <f t="shared" si="3"/>
        <v>13.571310744910965</v>
      </c>
      <c r="F58" s="20">
        <f t="shared" si="4"/>
        <v>0.5654712810379569</v>
      </c>
    </row>
    <row r="59" spans="1:6" ht="12.75">
      <c r="A59" s="12">
        <f t="shared" si="5"/>
        <v>-23</v>
      </c>
      <c r="B59" s="13">
        <f t="shared" si="0"/>
        <v>36</v>
      </c>
      <c r="C59" s="17">
        <f t="shared" si="1"/>
        <v>31.585767132635052</v>
      </c>
      <c r="D59" s="18">
        <f t="shared" si="6"/>
        <v>23.238047281437137</v>
      </c>
      <c r="E59" s="18">
        <f t="shared" si="3"/>
        <v>13.54920315209581</v>
      </c>
      <c r="F59" s="20">
        <f t="shared" si="4"/>
        <v>0.5645501313373255</v>
      </c>
    </row>
    <row r="60" spans="1:6" ht="12.75">
      <c r="A60" s="12">
        <v>-23.45</v>
      </c>
      <c r="B60" s="13">
        <f t="shared" si="0"/>
        <v>35.55</v>
      </c>
      <c r="C60" s="17">
        <f t="shared" si="1"/>
        <v>31.228200761890665</v>
      </c>
      <c r="D60" s="18">
        <f t="shared" si="6"/>
        <v>23.08423012610599</v>
      </c>
      <c r="E60" s="18">
        <f t="shared" si="3"/>
        <v>13.538948675073733</v>
      </c>
      <c r="F60" s="20">
        <f t="shared" si="4"/>
        <v>0.5641228614614056</v>
      </c>
    </row>
    <row r="61" spans="1:6" ht="12.75">
      <c r="A61" s="31"/>
      <c r="B61" s="32"/>
      <c r="C61" s="28"/>
      <c r="D61" s="29"/>
      <c r="E61" s="29"/>
      <c r="F61" s="30"/>
    </row>
    <row r="62" spans="1:6" ht="12.75">
      <c r="A62" s="22" t="s">
        <v>7</v>
      </c>
      <c r="B62" s="23" t="s">
        <v>9</v>
      </c>
      <c r="C62" s="74" t="s">
        <v>4</v>
      </c>
      <c r="D62" s="76" t="s">
        <v>6</v>
      </c>
      <c r="E62" s="16" t="s">
        <v>5</v>
      </c>
      <c r="F62" s="72" t="s">
        <v>5</v>
      </c>
    </row>
    <row r="63" spans="1:6" ht="12.75">
      <c r="A63" s="14" t="s">
        <v>8</v>
      </c>
      <c r="B63" s="15" t="s">
        <v>10</v>
      </c>
      <c r="C63" s="75"/>
      <c r="D63" s="77"/>
      <c r="E63" s="21" t="s">
        <v>13</v>
      </c>
      <c r="F63" s="73"/>
    </row>
    <row r="64" spans="1:6" ht="12.75">
      <c r="A64" s="12"/>
      <c r="B64" s="13"/>
      <c r="C64" s="17"/>
      <c r="D64" s="18"/>
      <c r="E64" s="18"/>
      <c r="F64" s="20"/>
    </row>
    <row r="65" spans="1:6" ht="12.75">
      <c r="A65" s="12">
        <v>23.45</v>
      </c>
      <c r="B65" s="13">
        <f aca="true" t="shared" si="7" ref="B65:B71">90-$E$4+A65</f>
        <v>82.45</v>
      </c>
      <c r="C65" s="17">
        <f>DEGREES(ATAN(1/(E$5+TAN(RADIANS($E$4-$A65)))))</f>
        <v>69.06612868443646</v>
      </c>
      <c r="D65" s="18">
        <f>DEGREES(ACOS((SIN(RADIANS(C65))-SIN(RADIANS($E$4))*SIN(RADIANS(A65)))/(COS(RADIANS($E$4))*COS(RADIANS(A65)))))</f>
        <v>22.014891813887562</v>
      </c>
      <c r="E65" s="18">
        <f>DEGREES(ACOS((SIN(RADIANS(C65))-SIN(RADIANS($E$4))*SIN(RADIANS(A65)))/(COS(RADIANS($E$4))*COS(RADIANS(A65)))))/15+12</f>
        <v>13.46765945425917</v>
      </c>
      <c r="F65" s="20">
        <f aca="true" t="shared" si="8" ref="F65:F71">E65/24</f>
        <v>0.5611524772607988</v>
      </c>
    </row>
    <row r="66" spans="1:6" ht="12.75">
      <c r="A66" s="12">
        <v>20.383333333333333</v>
      </c>
      <c r="B66" s="13">
        <f t="shared" si="7"/>
        <v>79.38333333333333</v>
      </c>
      <c r="C66" s="17">
        <f aca="true" t="shared" si="9" ref="C66:C71">DEGREES(ATAN(1/(E$5+TAN(RADIANS($E$4-$A66)))))</f>
        <v>66.37321895613687</v>
      </c>
      <c r="D66" s="18">
        <f aca="true" t="shared" si="10" ref="D66:D71">DEGREES(ACOS((SIN(RADIANS(C66))-SIN(RADIANS($E$4))*SIN(RADIANS(A66)))/(COS(RADIANS($E$4))*COS(RADIANS(A66)))))</f>
        <v>23.51153849916872</v>
      </c>
      <c r="E66" s="18">
        <f aca="true" t="shared" si="11" ref="E66:E71">DEGREES(ACOS((SIN(RADIANS(C66))-SIN(RADIANS($E$4))*SIN(RADIANS(A66)))/(COS(RADIANS($E$4))*COS(RADIANS(A66)))))/15+12</f>
        <v>13.56743589994458</v>
      </c>
      <c r="F66" s="20">
        <f t="shared" si="8"/>
        <v>0.5653098291643576</v>
      </c>
    </row>
    <row r="67" spans="1:6" ht="12.75">
      <c r="A67" s="12">
        <v>11.6</v>
      </c>
      <c r="B67" s="13">
        <f t="shared" si="7"/>
        <v>70.6</v>
      </c>
      <c r="C67" s="17">
        <f t="shared" si="9"/>
        <v>58.94551642343946</v>
      </c>
      <c r="D67" s="18">
        <f t="shared" si="10"/>
        <v>26.24285323030215</v>
      </c>
      <c r="E67" s="18">
        <f t="shared" si="11"/>
        <v>13.74952354868681</v>
      </c>
      <c r="F67" s="20">
        <f t="shared" si="8"/>
        <v>0.5728968145286171</v>
      </c>
    </row>
    <row r="68" spans="1:6" ht="12.75">
      <c r="A68" s="12">
        <v>0</v>
      </c>
      <c r="B68" s="13">
        <f t="shared" si="7"/>
        <v>59</v>
      </c>
      <c r="C68" s="17">
        <f t="shared" si="9"/>
        <v>49.60684868001619</v>
      </c>
      <c r="D68" s="18">
        <f t="shared" si="10"/>
        <v>27.311345287857367</v>
      </c>
      <c r="E68" s="18">
        <f t="shared" si="11"/>
        <v>13.820756352523825</v>
      </c>
      <c r="F68" s="20">
        <f t="shared" si="8"/>
        <v>0.575864848021826</v>
      </c>
    </row>
    <row r="69" spans="1:6" ht="12.75">
      <c r="A69" s="12">
        <v>-11.6</v>
      </c>
      <c r="B69" s="13">
        <f t="shared" si="7"/>
        <v>47.4</v>
      </c>
      <c r="C69" s="17">
        <f t="shared" si="9"/>
        <v>40.531495219547985</v>
      </c>
      <c r="D69" s="18">
        <f t="shared" si="10"/>
        <v>26.194299614955263</v>
      </c>
      <c r="E69" s="18">
        <f t="shared" si="11"/>
        <v>13.746286640997017</v>
      </c>
      <c r="F69" s="20">
        <f t="shared" si="8"/>
        <v>0.5727619433748757</v>
      </c>
    </row>
    <row r="70" spans="1:6" ht="12.75">
      <c r="A70" s="12">
        <v>-20.383333333333333</v>
      </c>
      <c r="B70" s="13">
        <f t="shared" si="7"/>
        <v>38.61666666666667</v>
      </c>
      <c r="C70" s="17">
        <f t="shared" si="9"/>
        <v>33.65605031715785</v>
      </c>
      <c r="D70" s="18">
        <f t="shared" si="10"/>
        <v>24.076161741864812</v>
      </c>
      <c r="E70" s="18">
        <f t="shared" si="11"/>
        <v>13.605077449457655</v>
      </c>
      <c r="F70" s="20">
        <f t="shared" si="8"/>
        <v>0.5668782270607357</v>
      </c>
    </row>
    <row r="71" spans="1:6" ht="12.75">
      <c r="A71" s="12">
        <f>-A65</f>
        <v>-23.45</v>
      </c>
      <c r="B71" s="13">
        <f t="shared" si="7"/>
        <v>35.55</v>
      </c>
      <c r="C71" s="17">
        <f t="shared" si="9"/>
        <v>31.228200761890665</v>
      </c>
      <c r="D71" s="18">
        <f t="shared" si="10"/>
        <v>23.08423012610599</v>
      </c>
      <c r="E71" s="18">
        <f t="shared" si="11"/>
        <v>13.538948675073733</v>
      </c>
      <c r="F71" s="20">
        <f t="shared" si="8"/>
        <v>0.5641228614614056</v>
      </c>
    </row>
  </sheetData>
  <mergeCells count="9">
    <mergeCell ref="A8:B8"/>
    <mergeCell ref="C8:F8"/>
    <mergeCell ref="C9:F9"/>
    <mergeCell ref="F62:F63"/>
    <mergeCell ref="C62:C63"/>
    <mergeCell ref="D62:D63"/>
    <mergeCell ref="C10:C11"/>
    <mergeCell ref="D10:D11"/>
    <mergeCell ref="F10:F11"/>
  </mergeCells>
  <printOptions gridLines="1"/>
  <pageMargins left="0.68" right="0.38" top="0.3937007874015748" bottom="0.31496062992125984" header="0.3937007874015748" footer="0.39"/>
  <pageSetup horizontalDpi="600" verticalDpi="600" orientation="portrait" paperSize="9" r:id="rId5"/>
  <legacyDrawing r:id="rId4"/>
  <oleObjects>
    <oleObject progId="Equation.COEE2" shapeId="646994" r:id="rId1"/>
    <oleObject progId="Equation.COEE2" shapeId="648719" r:id="rId2"/>
    <oleObject progId="Equation.COEE2" shapeId="65066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S63"/>
  <sheetViews>
    <sheetView tabSelected="1" workbookViewId="0" topLeftCell="A1">
      <selection activeCell="E7" sqref="E7"/>
    </sheetView>
  </sheetViews>
  <sheetFormatPr defaultColWidth="11.421875" defaultRowHeight="12.75"/>
  <cols>
    <col min="2" max="2" width="13.57421875" style="2" customWidth="1"/>
    <col min="3" max="3" width="12.00390625" style="2" customWidth="1"/>
    <col min="4" max="4" width="9.00390625" style="1" customWidth="1"/>
    <col min="5" max="6" width="10.421875" style="1" customWidth="1"/>
    <col min="7" max="8" width="7.421875" style="0" customWidth="1"/>
    <col min="9" max="9" width="8.8515625" style="0" customWidth="1"/>
    <col min="10" max="10" width="9.8515625" style="0" customWidth="1"/>
    <col min="11" max="11" width="7.7109375" style="0" customWidth="1"/>
    <col min="12" max="12" width="7.421875" style="0" customWidth="1"/>
    <col min="13" max="13" width="8.8515625" style="0" customWidth="1"/>
    <col min="14" max="14" width="10.28125" style="0" customWidth="1"/>
    <col min="15" max="15" width="7.7109375" style="0" customWidth="1"/>
    <col min="16" max="16" width="7.421875" style="0" customWidth="1"/>
    <col min="17" max="17" width="8.8515625" style="0" customWidth="1"/>
    <col min="18" max="18" width="9.8515625" style="0" customWidth="1"/>
    <col min="19" max="19" width="7.7109375" style="0" customWidth="1"/>
  </cols>
  <sheetData>
    <row r="1" spans="1:4" ht="22.5" customHeight="1">
      <c r="A1" s="10" t="s">
        <v>0</v>
      </c>
      <c r="D1" s="34">
        <v>1</v>
      </c>
    </row>
    <row r="2" spans="1:4" ht="22.5" customHeight="1">
      <c r="A2" s="10" t="s">
        <v>1</v>
      </c>
      <c r="D2" s="34">
        <v>2</v>
      </c>
    </row>
    <row r="3" spans="1:11" ht="22.5" customHeight="1">
      <c r="A3" s="10" t="s">
        <v>2</v>
      </c>
      <c r="K3" s="57"/>
    </row>
    <row r="4" spans="1:17" ht="22.5" customHeight="1">
      <c r="A4" s="47" t="s">
        <v>3</v>
      </c>
      <c r="B4" s="48">
        <v>31</v>
      </c>
      <c r="D4" s="34">
        <v>3</v>
      </c>
      <c r="I4" s="34"/>
      <c r="M4" s="34"/>
      <c r="Q4" s="34"/>
    </row>
    <row r="5" spans="1:17" ht="12.75" customHeight="1" thickBot="1">
      <c r="A5" s="10"/>
      <c r="D5" s="34"/>
      <c r="I5" s="34"/>
      <c r="M5" s="34"/>
      <c r="Q5" s="34"/>
    </row>
    <row r="6" spans="1:17" ht="15" customHeight="1">
      <c r="A6" s="80" t="s">
        <v>26</v>
      </c>
      <c r="B6" s="84" t="s">
        <v>27</v>
      </c>
      <c r="C6" s="86"/>
      <c r="I6" s="34"/>
      <c r="M6" s="34"/>
      <c r="Q6" s="34"/>
    </row>
    <row r="7" spans="1:5" ht="15" customHeight="1" thickBot="1">
      <c r="A7" s="81"/>
      <c r="B7" s="85" t="s">
        <v>28</v>
      </c>
      <c r="C7" s="86"/>
      <c r="E7" s="8"/>
    </row>
    <row r="8" spans="9:17" ht="13.5" thickBot="1">
      <c r="I8" s="34"/>
      <c r="M8" s="34"/>
      <c r="Q8" s="34"/>
    </row>
    <row r="9" spans="2:19" ht="12.75">
      <c r="B9" s="25"/>
      <c r="C9" s="26"/>
      <c r="D9" s="3"/>
      <c r="E9" s="4"/>
      <c r="F9" s="4"/>
      <c r="G9" s="5"/>
      <c r="H9" s="3"/>
      <c r="I9" s="4"/>
      <c r="J9" s="4"/>
      <c r="K9" s="5"/>
      <c r="L9" s="3"/>
      <c r="M9" s="4"/>
      <c r="N9" s="4"/>
      <c r="O9" s="5"/>
      <c r="P9" s="3"/>
      <c r="Q9" s="4"/>
      <c r="R9" s="4"/>
      <c r="S9" s="5"/>
    </row>
    <row r="10" spans="2:19" ht="12.75">
      <c r="B10" s="67" t="s">
        <v>14</v>
      </c>
      <c r="C10" s="68"/>
      <c r="D10" s="69" t="s">
        <v>29</v>
      </c>
      <c r="E10" s="78"/>
      <c r="F10" s="78"/>
      <c r="G10" s="79"/>
      <c r="H10" s="69" t="s">
        <v>30</v>
      </c>
      <c r="I10" s="78"/>
      <c r="J10" s="78"/>
      <c r="K10" s="79"/>
      <c r="L10" s="69" t="s">
        <v>31</v>
      </c>
      <c r="M10" s="78"/>
      <c r="N10" s="78"/>
      <c r="O10" s="79"/>
      <c r="P10" s="69" t="s">
        <v>31</v>
      </c>
      <c r="Q10" s="78"/>
      <c r="R10" s="78"/>
      <c r="S10" s="79"/>
    </row>
    <row r="11" spans="2:19" ht="13.5" thickBot="1">
      <c r="B11" s="24"/>
      <c r="C11" s="46"/>
      <c r="E11" s="58" t="s">
        <v>25</v>
      </c>
      <c r="F11" s="66">
        <f>1/12</f>
        <v>0.08333333333333333</v>
      </c>
      <c r="G11" s="33"/>
      <c r="I11" s="58" t="s">
        <v>25</v>
      </c>
      <c r="J11" s="65">
        <f>1/4</f>
        <v>0.25</v>
      </c>
      <c r="K11" s="33"/>
      <c r="L11" s="59"/>
      <c r="M11" s="60" t="s">
        <v>32</v>
      </c>
      <c r="N11" s="56">
        <f>1</f>
        <v>1</v>
      </c>
      <c r="O11" s="55"/>
      <c r="P11" s="61"/>
      <c r="Q11" s="62" t="s">
        <v>32</v>
      </c>
      <c r="R11" s="63">
        <f>2</f>
        <v>2</v>
      </c>
      <c r="S11" s="64"/>
    </row>
    <row r="12" spans="1:19" ht="12.75">
      <c r="A12" s="82" t="s">
        <v>23</v>
      </c>
      <c r="B12" s="22" t="s">
        <v>7</v>
      </c>
      <c r="C12" s="23" t="s">
        <v>9</v>
      </c>
      <c r="D12" s="74" t="s">
        <v>4</v>
      </c>
      <c r="E12" s="76" t="s">
        <v>24</v>
      </c>
      <c r="F12" s="16" t="s">
        <v>5</v>
      </c>
      <c r="G12" s="72" t="s">
        <v>5</v>
      </c>
      <c r="H12" s="74" t="s">
        <v>4</v>
      </c>
      <c r="I12" s="76" t="s">
        <v>24</v>
      </c>
      <c r="J12" s="16" t="s">
        <v>5</v>
      </c>
      <c r="K12" s="72" t="s">
        <v>5</v>
      </c>
      <c r="L12" s="74" t="s">
        <v>4</v>
      </c>
      <c r="M12" s="76" t="s">
        <v>24</v>
      </c>
      <c r="N12" s="16" t="s">
        <v>5</v>
      </c>
      <c r="O12" s="72" t="s">
        <v>5</v>
      </c>
      <c r="P12" s="74" t="s">
        <v>4</v>
      </c>
      <c r="Q12" s="76" t="s">
        <v>24</v>
      </c>
      <c r="R12" s="16" t="s">
        <v>5</v>
      </c>
      <c r="S12" s="72" t="s">
        <v>5</v>
      </c>
    </row>
    <row r="13" spans="1:19" ht="12.75">
      <c r="A13" s="83"/>
      <c r="B13" s="14" t="s">
        <v>8</v>
      </c>
      <c r="C13" s="15" t="s">
        <v>10</v>
      </c>
      <c r="D13" s="75"/>
      <c r="E13" s="77"/>
      <c r="F13" s="21" t="s">
        <v>13</v>
      </c>
      <c r="G13" s="73"/>
      <c r="H13" s="75"/>
      <c r="I13" s="77"/>
      <c r="J13" s="21" t="s">
        <v>13</v>
      </c>
      <c r="K13" s="73"/>
      <c r="L13" s="75"/>
      <c r="M13" s="77"/>
      <c r="N13" s="21" t="s">
        <v>13</v>
      </c>
      <c r="O13" s="73"/>
      <c r="P13" s="75"/>
      <c r="Q13" s="77"/>
      <c r="R13" s="21" t="s">
        <v>13</v>
      </c>
      <c r="S13" s="73"/>
    </row>
    <row r="14" spans="1:19" ht="12.75">
      <c r="A14" s="45"/>
      <c r="B14" s="12"/>
      <c r="C14" s="35" t="s">
        <v>15</v>
      </c>
      <c r="D14" s="36" t="s">
        <v>16</v>
      </c>
      <c r="E14" s="37" t="s">
        <v>17</v>
      </c>
      <c r="F14" s="18"/>
      <c r="G14" s="19"/>
      <c r="H14" s="36" t="s">
        <v>16</v>
      </c>
      <c r="I14" s="37" t="s">
        <v>17</v>
      </c>
      <c r="J14" s="18"/>
      <c r="K14" s="19"/>
      <c r="L14" s="36" t="s">
        <v>16</v>
      </c>
      <c r="M14" s="37" t="s">
        <v>17</v>
      </c>
      <c r="N14" s="18"/>
      <c r="O14" s="19"/>
      <c r="P14" s="36" t="s">
        <v>16</v>
      </c>
      <c r="Q14" s="37" t="s">
        <v>17</v>
      </c>
      <c r="R14" s="18"/>
      <c r="S14" s="19"/>
    </row>
    <row r="15" spans="1:19" ht="12.75">
      <c r="A15" s="49">
        <v>39083</v>
      </c>
      <c r="B15" s="50">
        <v>-23.120745735439726</v>
      </c>
      <c r="C15" s="51">
        <f aca="true" t="shared" si="0" ref="C15:C46">90-$B$4+B15</f>
        <v>35.879254264560274</v>
      </c>
      <c r="D15" s="52">
        <f aca="true" t="shared" si="1" ref="D15:D46">DEGREES(ATAN(1/(F$11+TAN(RADIANS($B$4-$B15)))))</f>
        <v>34.30204566800208</v>
      </c>
      <c r="E15" s="53">
        <f aca="true" t="shared" si="2" ref="E15:E46">DEGREES(ACOS((SIN(RADIANS(D15))-SIN(RADIANS($B$4))*SIN(RADIANS($B15)))/(COS(RADIANS($B$4))*COS(RADIANS($B15)))))</f>
        <v>13.72915454409006</v>
      </c>
      <c r="F15" s="53">
        <f>E15/15+12</f>
        <v>12.915276969606005</v>
      </c>
      <c r="G15" s="54">
        <f>F15/24</f>
        <v>0.5381365404002502</v>
      </c>
      <c r="H15" s="52">
        <f aca="true" t="shared" si="3" ref="H15:H46">DEGREES(ATAN(1/(J$11+TAN(RADIANS($B$4-$B15)))))</f>
        <v>31.489871062743443</v>
      </c>
      <c r="I15" s="53">
        <f aca="true" t="shared" si="4" ref="I15:I46">DEGREES(ACOS((SIN(RADIANS(H15))-SIN(RADIANS($B$4))*SIN(RADIANS($B15)))/(COS(RADIANS($B$4))*COS(RADIANS($B15)))))</f>
        <v>23.1970547878803</v>
      </c>
      <c r="J15" s="53">
        <f>I15/15+12</f>
        <v>13.54647031919202</v>
      </c>
      <c r="K15" s="54">
        <f>J15/24</f>
        <v>0.5644362632996675</v>
      </c>
      <c r="L15" s="52">
        <f aca="true" t="shared" si="5" ref="L15:L46">DEGREES(ATAN(1/(N$11+TAN(RADIANS($B$4-$B15)))))</f>
        <v>22.76912176208197</v>
      </c>
      <c r="M15" s="53">
        <f aca="true" t="shared" si="6" ref="M15:M46">DEGREES(ACOS((SIN(RADIANS(L15))-SIN(RADIANS($B$4))*SIN(RADIANS($B15)))/(COS(RADIANS($B$4))*COS(RADIANS($B15)))))</f>
        <v>41.6267832306621</v>
      </c>
      <c r="N15" s="53">
        <f>M15/15+12</f>
        <v>14.77511888204414</v>
      </c>
      <c r="O15" s="54">
        <f>N15/24</f>
        <v>0.6156299534185058</v>
      </c>
      <c r="P15" s="52">
        <f aca="true" t="shared" si="7" ref="P15:P46">DEGREES(ATAN(1/(R$11+TAN(RADIANS($B$4-$B15)))))</f>
        <v>16.46975383271753</v>
      </c>
      <c r="Q15" s="53">
        <f aca="true" t="shared" si="8" ref="Q15:Q46">DEGREES(ACOS((SIN(RADIANS(P15))-SIN(RADIANS($B$4))*SIN(RADIANS($B15)))/(COS(RADIANS($B$4))*COS(RADIANS($B15)))))</f>
        <v>51.96203353547025</v>
      </c>
      <c r="R15" s="53">
        <f>Q15/15+12</f>
        <v>15.464135569031349</v>
      </c>
      <c r="S15" s="54">
        <f>R15/24</f>
        <v>0.6443389820429729</v>
      </c>
    </row>
    <row r="16" spans="1:19" ht="12.75">
      <c r="A16" s="49">
        <v>39092</v>
      </c>
      <c r="B16" s="50">
        <v>-22.253460529590413</v>
      </c>
      <c r="C16" s="51">
        <f t="shared" si="0"/>
        <v>36.74653947040959</v>
      </c>
      <c r="D16" s="52">
        <f t="shared" si="1"/>
        <v>35.10363015398711</v>
      </c>
      <c r="E16" s="53">
        <f t="shared" si="2"/>
        <v>13.896336638293105</v>
      </c>
      <c r="F16" s="53">
        <f>E16/15+12</f>
        <v>12.926422442552873</v>
      </c>
      <c r="G16" s="54">
        <f aca="true" t="shared" si="9" ref="G16:G63">F16/24</f>
        <v>0.5386009351063697</v>
      </c>
      <c r="H16" s="52">
        <f t="shared" si="3"/>
        <v>32.17791814669344</v>
      </c>
      <c r="I16" s="53">
        <f t="shared" si="4"/>
        <v>23.486938514104025</v>
      </c>
      <c r="J16" s="53">
        <f>I16/15+12</f>
        <v>13.565795900940268</v>
      </c>
      <c r="K16" s="54">
        <f aca="true" t="shared" si="10" ref="K16:K63">J16/24</f>
        <v>0.5652414958725112</v>
      </c>
      <c r="L16" s="52">
        <f t="shared" si="5"/>
        <v>23.14538129116769</v>
      </c>
      <c r="M16" s="53">
        <f t="shared" si="6"/>
        <v>42.155346888335636</v>
      </c>
      <c r="N16" s="53">
        <f>M16/15+12</f>
        <v>14.810356459222376</v>
      </c>
      <c r="O16" s="54">
        <f aca="true" t="shared" si="11" ref="O16:O63">N16/24</f>
        <v>0.6170981858009323</v>
      </c>
      <c r="P16" s="52">
        <f t="shared" si="7"/>
        <v>16.670916341390352</v>
      </c>
      <c r="Q16" s="53">
        <f t="shared" si="8"/>
        <v>52.593087128931984</v>
      </c>
      <c r="R16" s="53">
        <f>Q16/15+12</f>
        <v>15.506205808595466</v>
      </c>
      <c r="S16" s="54">
        <f aca="true" t="shared" si="12" ref="S16:S63">R16/24</f>
        <v>0.6460919086914777</v>
      </c>
    </row>
    <row r="17" spans="1:19" ht="12.75">
      <c r="A17" s="49">
        <v>39102</v>
      </c>
      <c r="B17" s="50">
        <v>-20.54418409755356</v>
      </c>
      <c r="C17" s="51">
        <f t="shared" si="0"/>
        <v>38.45581590244644</v>
      </c>
      <c r="D17" s="52">
        <f t="shared" si="1"/>
        <v>36.681701182161234</v>
      </c>
      <c r="E17" s="53">
        <f t="shared" si="2"/>
        <v>14.204976454185143</v>
      </c>
      <c r="F17" s="53">
        <f aca="true" t="shared" si="13" ref="F17:F63">E17/15+12</f>
        <v>12.94699843027901</v>
      </c>
      <c r="G17" s="54">
        <f t="shared" si="9"/>
        <v>0.5394582679282921</v>
      </c>
      <c r="H17" s="52">
        <f t="shared" si="3"/>
        <v>33.52918859276523</v>
      </c>
      <c r="I17" s="53">
        <f t="shared" si="4"/>
        <v>24.027400349296382</v>
      </c>
      <c r="J17" s="53">
        <f aca="true" t="shared" si="14" ref="J17:J63">I17/15+12</f>
        <v>13.601826689953093</v>
      </c>
      <c r="K17" s="54">
        <f t="shared" si="10"/>
        <v>0.5667427787480456</v>
      </c>
      <c r="L17" s="52">
        <f t="shared" si="5"/>
        <v>23.87617322662214</v>
      </c>
      <c r="M17" s="53">
        <f t="shared" si="6"/>
        <v>43.15883911059427</v>
      </c>
      <c r="N17" s="53">
        <f aca="true" t="shared" si="15" ref="N17:N63">M17/15+12</f>
        <v>14.877255940706284</v>
      </c>
      <c r="O17" s="54">
        <f t="shared" si="11"/>
        <v>0.6198856641960951</v>
      </c>
      <c r="P17" s="52">
        <f t="shared" si="7"/>
        <v>17.05743424469558</v>
      </c>
      <c r="Q17" s="53">
        <f t="shared" si="8"/>
        <v>53.79815624068442</v>
      </c>
      <c r="R17" s="53">
        <f aca="true" t="shared" si="16" ref="R17:R63">Q17/15+12</f>
        <v>15.586543749378961</v>
      </c>
      <c r="S17" s="54">
        <f t="shared" si="12"/>
        <v>0.6494393228907901</v>
      </c>
    </row>
    <row r="18" spans="1:19" ht="12.75">
      <c r="A18" s="49">
        <v>39112</v>
      </c>
      <c r="B18" s="50">
        <v>-18.18935202200738</v>
      </c>
      <c r="C18" s="51">
        <f t="shared" si="0"/>
        <v>40.810647977992616</v>
      </c>
      <c r="D18" s="52">
        <f t="shared" si="1"/>
        <v>38.85269796861293</v>
      </c>
      <c r="E18" s="53">
        <f t="shared" si="2"/>
        <v>14.584748067136704</v>
      </c>
      <c r="F18" s="53">
        <f t="shared" si="13"/>
        <v>12.972316537809114</v>
      </c>
      <c r="G18" s="54">
        <f t="shared" si="9"/>
        <v>0.5405131890753797</v>
      </c>
      <c r="H18" s="52">
        <f t="shared" si="3"/>
        <v>35.381948954278336</v>
      </c>
      <c r="I18" s="53">
        <f t="shared" si="4"/>
        <v>24.70538234164269</v>
      </c>
      <c r="J18" s="53">
        <f t="shared" si="14"/>
        <v>13.647025489442846</v>
      </c>
      <c r="K18" s="54">
        <f t="shared" si="10"/>
        <v>0.5686260620601186</v>
      </c>
      <c r="L18" s="52">
        <f t="shared" si="5"/>
        <v>24.861860915648336</v>
      </c>
      <c r="M18" s="53">
        <f t="shared" si="6"/>
        <v>44.46176291808415</v>
      </c>
      <c r="N18" s="53">
        <f t="shared" si="15"/>
        <v>14.964117527872276</v>
      </c>
      <c r="O18" s="54">
        <f t="shared" si="11"/>
        <v>0.6235048969946781</v>
      </c>
      <c r="P18" s="52">
        <f t="shared" si="7"/>
        <v>17.57031243310545</v>
      </c>
      <c r="Q18" s="53">
        <f t="shared" si="8"/>
        <v>55.37995100746107</v>
      </c>
      <c r="R18" s="53">
        <f t="shared" si="16"/>
        <v>15.691996733830738</v>
      </c>
      <c r="S18" s="54">
        <f t="shared" si="12"/>
        <v>0.6538331972429474</v>
      </c>
    </row>
    <row r="19" spans="1:19" ht="12.75">
      <c r="A19" s="49">
        <v>39114</v>
      </c>
      <c r="B19" s="50">
        <v>-17.6495711233546</v>
      </c>
      <c r="C19" s="51">
        <f t="shared" si="0"/>
        <v>41.350428876645395</v>
      </c>
      <c r="D19" s="52">
        <f t="shared" si="1"/>
        <v>39.3499388880075</v>
      </c>
      <c r="E19" s="53">
        <f t="shared" si="2"/>
        <v>14.664352999834907</v>
      </c>
      <c r="F19" s="53">
        <f t="shared" si="13"/>
        <v>12.977623533322328</v>
      </c>
      <c r="G19" s="54">
        <f t="shared" si="9"/>
        <v>0.5407343138884303</v>
      </c>
      <c r="H19" s="52">
        <f t="shared" si="3"/>
        <v>35.8054234301743</v>
      </c>
      <c r="I19" s="53">
        <f t="shared" si="4"/>
        <v>24.849963728022683</v>
      </c>
      <c r="J19" s="53">
        <f t="shared" si="14"/>
        <v>13.656664248534845</v>
      </c>
      <c r="K19" s="54">
        <f t="shared" si="10"/>
        <v>0.5690276770222852</v>
      </c>
      <c r="L19" s="52">
        <f t="shared" si="5"/>
        <v>25.084685967810202</v>
      </c>
      <c r="M19" s="53">
        <f t="shared" si="6"/>
        <v>44.74791596528838</v>
      </c>
      <c r="N19" s="53">
        <f t="shared" si="15"/>
        <v>14.983194397685892</v>
      </c>
      <c r="O19" s="54">
        <f t="shared" si="11"/>
        <v>0.6242997665702456</v>
      </c>
      <c r="P19" s="52">
        <f t="shared" si="7"/>
        <v>17.684952679209946</v>
      </c>
      <c r="Q19" s="53">
        <f t="shared" si="8"/>
        <v>55.730513297374586</v>
      </c>
      <c r="R19" s="53">
        <f t="shared" si="16"/>
        <v>15.715367553158305</v>
      </c>
      <c r="S19" s="54">
        <f t="shared" si="12"/>
        <v>0.6548069813815961</v>
      </c>
    </row>
    <row r="20" spans="1:19" ht="12.75">
      <c r="A20" s="49">
        <v>39123</v>
      </c>
      <c r="B20" s="50">
        <v>-14.974635856077269</v>
      </c>
      <c r="C20" s="51">
        <f t="shared" si="0"/>
        <v>44.02536414392273</v>
      </c>
      <c r="D20" s="52">
        <f t="shared" si="1"/>
        <v>41.81253841233359</v>
      </c>
      <c r="E20" s="53">
        <f t="shared" si="2"/>
        <v>15.017569211336486</v>
      </c>
      <c r="F20" s="53">
        <f t="shared" si="13"/>
        <v>13.001171280755766</v>
      </c>
      <c r="G20" s="54">
        <f t="shared" si="9"/>
        <v>0.5417154700314902</v>
      </c>
      <c r="H20" s="52">
        <f t="shared" si="3"/>
        <v>37.89877243593171</v>
      </c>
      <c r="I20" s="53">
        <f t="shared" si="4"/>
        <v>25.506974650254886</v>
      </c>
      <c r="J20" s="53">
        <f t="shared" si="14"/>
        <v>13.700464976683659</v>
      </c>
      <c r="K20" s="54">
        <f t="shared" si="10"/>
        <v>0.5708527073618191</v>
      </c>
      <c r="L20" s="52">
        <f t="shared" si="5"/>
        <v>26.173834190752746</v>
      </c>
      <c r="M20" s="53">
        <f t="shared" si="6"/>
        <v>46.099959599432914</v>
      </c>
      <c r="N20" s="53">
        <f t="shared" si="15"/>
        <v>15.073330639962194</v>
      </c>
      <c r="O20" s="54">
        <f t="shared" si="11"/>
        <v>0.6280554433317581</v>
      </c>
      <c r="P20" s="52">
        <f t="shared" si="7"/>
        <v>18.238667939282692</v>
      </c>
      <c r="Q20" s="53">
        <f t="shared" si="8"/>
        <v>57.406255154215366</v>
      </c>
      <c r="R20" s="53">
        <f t="shared" si="16"/>
        <v>15.82708367694769</v>
      </c>
      <c r="S20" s="54">
        <f t="shared" si="12"/>
        <v>0.6594618198728205</v>
      </c>
    </row>
    <row r="21" spans="1:19" ht="12.75">
      <c r="A21" s="49">
        <v>39133</v>
      </c>
      <c r="B21" s="50">
        <v>-11.606735090116556</v>
      </c>
      <c r="C21" s="51">
        <f t="shared" si="0"/>
        <v>47.39326490988344</v>
      </c>
      <c r="D21" s="52">
        <f t="shared" si="1"/>
        <v>44.9114021597159</v>
      </c>
      <c r="E21" s="53">
        <f t="shared" si="2"/>
        <v>15.363488031749187</v>
      </c>
      <c r="F21" s="53">
        <f t="shared" si="13"/>
        <v>13.024232535449945</v>
      </c>
      <c r="G21" s="54">
        <f t="shared" si="9"/>
        <v>0.5426763556437477</v>
      </c>
      <c r="H21" s="52">
        <f t="shared" si="3"/>
        <v>40.52624568045486</v>
      </c>
      <c r="I21" s="53">
        <f t="shared" si="4"/>
        <v>26.193085983511637</v>
      </c>
      <c r="J21" s="53">
        <f t="shared" si="14"/>
        <v>13.74620573223411</v>
      </c>
      <c r="K21" s="54">
        <f t="shared" si="10"/>
        <v>0.5727585721764212</v>
      </c>
      <c r="L21" s="52">
        <f t="shared" si="5"/>
        <v>27.514886925130515</v>
      </c>
      <c r="M21" s="53">
        <f t="shared" si="6"/>
        <v>47.65263470875827</v>
      </c>
      <c r="N21" s="53">
        <f t="shared" si="15"/>
        <v>15.176842313917218</v>
      </c>
      <c r="O21" s="54">
        <f t="shared" si="11"/>
        <v>0.6323684297465507</v>
      </c>
      <c r="P21" s="52">
        <f t="shared" si="7"/>
        <v>18.90599470603377</v>
      </c>
      <c r="Q21" s="53">
        <f t="shared" si="8"/>
        <v>59.381989402037895</v>
      </c>
      <c r="R21" s="53">
        <f t="shared" si="16"/>
        <v>15.958799293469193</v>
      </c>
      <c r="S21" s="54">
        <f t="shared" si="12"/>
        <v>0.6649499705612164</v>
      </c>
    </row>
    <row r="22" spans="1:19" ht="12.75">
      <c r="A22" s="49">
        <v>39142</v>
      </c>
      <c r="B22" s="50">
        <v>-8.311504429445046</v>
      </c>
      <c r="C22" s="51">
        <f t="shared" si="0"/>
        <v>50.688495570554956</v>
      </c>
      <c r="D22" s="52">
        <f t="shared" si="1"/>
        <v>47.944510793352855</v>
      </c>
      <c r="E22" s="53">
        <f t="shared" si="2"/>
        <v>15.593059748401277</v>
      </c>
      <c r="F22" s="53">
        <f t="shared" si="13"/>
        <v>13.039537316560086</v>
      </c>
      <c r="G22" s="54">
        <f t="shared" si="9"/>
        <v>0.5433140548566703</v>
      </c>
      <c r="H22" s="52">
        <f t="shared" si="3"/>
        <v>43.09458185275394</v>
      </c>
      <c r="I22" s="53">
        <f t="shared" si="4"/>
        <v>26.71047919890422</v>
      </c>
      <c r="J22" s="53">
        <f t="shared" si="14"/>
        <v>13.780698613260281</v>
      </c>
      <c r="K22" s="54">
        <f t="shared" si="10"/>
        <v>0.5741957755525117</v>
      </c>
      <c r="L22" s="52">
        <f t="shared" si="5"/>
        <v>28.802225789665364</v>
      </c>
      <c r="M22" s="53">
        <f t="shared" si="6"/>
        <v>49.01851243940987</v>
      </c>
      <c r="N22" s="53">
        <f t="shared" si="15"/>
        <v>15.26790082929399</v>
      </c>
      <c r="O22" s="54">
        <f t="shared" si="11"/>
        <v>0.6361625345539162</v>
      </c>
      <c r="P22" s="52">
        <f t="shared" si="7"/>
        <v>19.532529049429204</v>
      </c>
      <c r="Q22" s="53">
        <f t="shared" si="8"/>
        <v>61.185584487639694</v>
      </c>
      <c r="R22" s="53">
        <f t="shared" si="16"/>
        <v>16.079038965842646</v>
      </c>
      <c r="S22" s="54">
        <f t="shared" si="12"/>
        <v>0.6699599569101102</v>
      </c>
    </row>
    <row r="23" spans="1:19" ht="12.75">
      <c r="A23" s="49">
        <v>39151</v>
      </c>
      <c r="B23" s="50">
        <v>-4.851531339459349</v>
      </c>
      <c r="C23" s="51">
        <f t="shared" si="0"/>
        <v>54.14846866054065</v>
      </c>
      <c r="D23" s="52">
        <f t="shared" si="1"/>
        <v>51.13381890459514</v>
      </c>
      <c r="E23" s="53">
        <f t="shared" si="2"/>
        <v>15.714589378828087</v>
      </c>
      <c r="F23" s="53">
        <f t="shared" si="13"/>
        <v>13.047639291921872</v>
      </c>
      <c r="G23" s="54">
        <f t="shared" si="9"/>
        <v>0.5436516371634114</v>
      </c>
      <c r="H23" s="52">
        <f t="shared" si="3"/>
        <v>45.796073476510166</v>
      </c>
      <c r="I23" s="53">
        <f t="shared" si="4"/>
        <v>27.086113873885267</v>
      </c>
      <c r="J23" s="53">
        <f t="shared" si="14"/>
        <v>13.805740924925685</v>
      </c>
      <c r="K23" s="54">
        <f t="shared" si="10"/>
        <v>0.5752392052052369</v>
      </c>
      <c r="L23" s="52">
        <f t="shared" si="5"/>
        <v>30.13606092491688</v>
      </c>
      <c r="M23" s="53">
        <f t="shared" si="6"/>
        <v>50.296092763882044</v>
      </c>
      <c r="N23" s="53">
        <f t="shared" si="15"/>
        <v>15.35307285092547</v>
      </c>
      <c r="O23" s="54">
        <f t="shared" si="11"/>
        <v>0.6397113687885613</v>
      </c>
      <c r="P23" s="52">
        <f t="shared" si="7"/>
        <v>20.16814243028392</v>
      </c>
      <c r="Q23" s="53">
        <f t="shared" si="8"/>
        <v>62.95605233143857</v>
      </c>
      <c r="R23" s="53">
        <f t="shared" si="16"/>
        <v>16.197070155429238</v>
      </c>
      <c r="S23" s="54">
        <f t="shared" si="12"/>
        <v>0.6748779231428849</v>
      </c>
    </row>
    <row r="24" spans="1:19" ht="12.75">
      <c r="A24" s="49">
        <v>39161</v>
      </c>
      <c r="B24" s="50">
        <v>-0.9102857068227252</v>
      </c>
      <c r="C24" s="51">
        <f t="shared" si="0"/>
        <v>58.08971429317727</v>
      </c>
      <c r="D24" s="52">
        <f t="shared" si="1"/>
        <v>54.77685247769318</v>
      </c>
      <c r="E24" s="53">
        <f t="shared" si="2"/>
        <v>15.697400133404246</v>
      </c>
      <c r="F24" s="53">
        <f t="shared" si="13"/>
        <v>13.046493342226949</v>
      </c>
      <c r="G24" s="54">
        <f t="shared" si="9"/>
        <v>0.5436038892594562</v>
      </c>
      <c r="H24" s="52">
        <f t="shared" si="3"/>
        <v>48.8889826391605</v>
      </c>
      <c r="I24" s="53">
        <f t="shared" si="4"/>
        <v>27.296825211843565</v>
      </c>
      <c r="J24" s="53">
        <f t="shared" si="14"/>
        <v>13.819788347456237</v>
      </c>
      <c r="K24" s="54">
        <f t="shared" si="10"/>
        <v>0.5758245144773432</v>
      </c>
      <c r="L24" s="52">
        <f t="shared" si="5"/>
        <v>31.643826812600615</v>
      </c>
      <c r="M24" s="53">
        <f t="shared" si="6"/>
        <v>51.56081814423941</v>
      </c>
      <c r="N24" s="53">
        <f t="shared" si="15"/>
        <v>15.437387876282628</v>
      </c>
      <c r="O24" s="54">
        <f t="shared" si="11"/>
        <v>0.6432244948451095</v>
      </c>
      <c r="P24" s="52">
        <f t="shared" si="7"/>
        <v>20.871213296486864</v>
      </c>
      <c r="Q24" s="53">
        <f t="shared" si="8"/>
        <v>64.83450772415054</v>
      </c>
      <c r="R24" s="53">
        <f t="shared" si="16"/>
        <v>16.322300514943368</v>
      </c>
      <c r="S24" s="54">
        <f t="shared" si="12"/>
        <v>0.680095854789307</v>
      </c>
    </row>
    <row r="25" spans="1:19" ht="12.75">
      <c r="A25" s="49">
        <v>39171</v>
      </c>
      <c r="B25" s="50">
        <v>3.032345061194631</v>
      </c>
      <c r="C25" s="51">
        <f t="shared" si="0"/>
        <v>62.03234506119463</v>
      </c>
      <c r="D25" s="52">
        <f t="shared" si="1"/>
        <v>58.43680961285871</v>
      </c>
      <c r="E25" s="53">
        <f t="shared" si="2"/>
        <v>15.50449619090821</v>
      </c>
      <c r="F25" s="53">
        <f t="shared" si="13"/>
        <v>13.03363307939388</v>
      </c>
      <c r="G25" s="54">
        <f t="shared" si="9"/>
        <v>0.543068044974745</v>
      </c>
      <c r="H25" s="52">
        <f t="shared" si="3"/>
        <v>52.01067885418077</v>
      </c>
      <c r="I25" s="53">
        <f t="shared" si="4"/>
        <v>27.26305433332965</v>
      </c>
      <c r="J25" s="53">
        <f t="shared" si="14"/>
        <v>13.81753695555531</v>
      </c>
      <c r="K25" s="54">
        <f t="shared" si="10"/>
        <v>0.5757307064814713</v>
      </c>
      <c r="L25" s="52">
        <f t="shared" si="5"/>
        <v>33.15152696105661</v>
      </c>
      <c r="M25" s="53">
        <f t="shared" si="6"/>
        <v>52.6239255559944</v>
      </c>
      <c r="N25" s="53">
        <f t="shared" si="15"/>
        <v>15.508261703732959</v>
      </c>
      <c r="O25" s="54">
        <f t="shared" si="11"/>
        <v>0.6461775709888733</v>
      </c>
      <c r="P25" s="52">
        <f t="shared" si="7"/>
        <v>21.559125249396743</v>
      </c>
      <c r="Q25" s="53">
        <f t="shared" si="8"/>
        <v>66.58028697402655</v>
      </c>
      <c r="R25" s="53">
        <f t="shared" si="16"/>
        <v>16.438685798268438</v>
      </c>
      <c r="S25" s="54">
        <f t="shared" si="12"/>
        <v>0.6849452415945182</v>
      </c>
    </row>
    <row r="26" spans="1:19" ht="12.75">
      <c r="A26" s="49">
        <v>39173</v>
      </c>
      <c r="B26" s="50">
        <v>3.812186639678502</v>
      </c>
      <c r="C26" s="51">
        <f t="shared" si="0"/>
        <v>62.8121866396785</v>
      </c>
      <c r="D26" s="52">
        <f t="shared" si="1"/>
        <v>59.16302328236667</v>
      </c>
      <c r="E26" s="53">
        <f t="shared" si="2"/>
        <v>15.444378426768433</v>
      </c>
      <c r="F26" s="53">
        <f t="shared" si="13"/>
        <v>13.029625228451229</v>
      </c>
      <c r="G26" s="54">
        <f t="shared" si="9"/>
        <v>0.5429010511854678</v>
      </c>
      <c r="H26" s="52">
        <f t="shared" si="3"/>
        <v>52.63242647492396</v>
      </c>
      <c r="I26" s="53">
        <f t="shared" si="4"/>
        <v>27.225842244253247</v>
      </c>
      <c r="J26" s="53">
        <f t="shared" si="14"/>
        <v>13.815056149616883</v>
      </c>
      <c r="K26" s="54">
        <f t="shared" si="10"/>
        <v>0.5756273395673701</v>
      </c>
      <c r="L26" s="52">
        <f t="shared" si="5"/>
        <v>33.45073568188647</v>
      </c>
      <c r="M26" s="53">
        <f t="shared" si="6"/>
        <v>52.81000798728732</v>
      </c>
      <c r="N26" s="53">
        <f t="shared" si="15"/>
        <v>15.520667199152488</v>
      </c>
      <c r="O26" s="54">
        <f t="shared" si="11"/>
        <v>0.6466944666313537</v>
      </c>
      <c r="P26" s="52">
        <f t="shared" si="7"/>
        <v>21.693952039824296</v>
      </c>
      <c r="Q26" s="53">
        <f t="shared" si="8"/>
        <v>66.91082548039545</v>
      </c>
      <c r="R26" s="53">
        <f t="shared" si="16"/>
        <v>16.46072169869303</v>
      </c>
      <c r="S26" s="54">
        <f t="shared" si="12"/>
        <v>0.6858634041122095</v>
      </c>
    </row>
    <row r="27" spans="1:19" ht="12.75">
      <c r="A27" s="49">
        <v>39182</v>
      </c>
      <c r="B27" s="50">
        <v>7.25175933632351</v>
      </c>
      <c r="C27" s="51">
        <f t="shared" si="0"/>
        <v>66.25175933632352</v>
      </c>
      <c r="D27" s="52">
        <f t="shared" si="1"/>
        <v>62.376613097663146</v>
      </c>
      <c r="E27" s="53">
        <f t="shared" si="2"/>
        <v>15.087178025448905</v>
      </c>
      <c r="F27" s="53">
        <f t="shared" si="13"/>
        <v>13.00581186836326</v>
      </c>
      <c r="G27" s="54">
        <f t="shared" si="9"/>
        <v>0.5419088278484692</v>
      </c>
      <c r="H27" s="52">
        <f t="shared" si="3"/>
        <v>55.39533831895581</v>
      </c>
      <c r="I27" s="53">
        <f t="shared" si="4"/>
        <v>26.93392817616693</v>
      </c>
      <c r="J27" s="53">
        <f t="shared" si="14"/>
        <v>13.795595211744462</v>
      </c>
      <c r="K27" s="54">
        <f t="shared" si="10"/>
        <v>0.5748164671560193</v>
      </c>
      <c r="L27" s="52">
        <f t="shared" si="5"/>
        <v>34.77831827891783</v>
      </c>
      <c r="M27" s="53">
        <f t="shared" si="6"/>
        <v>53.533058149557455</v>
      </c>
      <c r="N27" s="53">
        <f t="shared" si="15"/>
        <v>15.56887054330383</v>
      </c>
      <c r="O27" s="54">
        <f t="shared" si="11"/>
        <v>0.6487029393043263</v>
      </c>
      <c r="P27" s="52">
        <f t="shared" si="7"/>
        <v>22.285802869138976</v>
      </c>
      <c r="Q27" s="53">
        <f t="shared" si="8"/>
        <v>68.31347104524731</v>
      </c>
      <c r="R27" s="53">
        <f t="shared" si="16"/>
        <v>16.554231403016487</v>
      </c>
      <c r="S27" s="54">
        <f t="shared" si="12"/>
        <v>0.6897596417923536</v>
      </c>
    </row>
    <row r="28" spans="1:19" ht="12.75">
      <c r="A28" s="49">
        <v>39192</v>
      </c>
      <c r="B28" s="50">
        <v>10.876088905498179</v>
      </c>
      <c r="C28" s="51">
        <f t="shared" si="0"/>
        <v>69.87608890549818</v>
      </c>
      <c r="D28" s="52">
        <f t="shared" si="1"/>
        <v>65.78394581730369</v>
      </c>
      <c r="E28" s="53">
        <f t="shared" si="2"/>
        <v>14.536154196888429</v>
      </c>
      <c r="F28" s="53">
        <f t="shared" si="13"/>
        <v>12.969076946459229</v>
      </c>
      <c r="G28" s="54">
        <f t="shared" si="9"/>
        <v>0.5403782061024679</v>
      </c>
      <c r="H28" s="52">
        <f t="shared" si="3"/>
        <v>58.34943441869081</v>
      </c>
      <c r="I28" s="53">
        <f t="shared" si="4"/>
        <v>26.384660854535532</v>
      </c>
      <c r="J28" s="53">
        <f t="shared" si="14"/>
        <v>13.75897739030237</v>
      </c>
      <c r="K28" s="54">
        <f t="shared" si="10"/>
        <v>0.5732907245959321</v>
      </c>
      <c r="L28" s="52">
        <f t="shared" si="5"/>
        <v>36.19810968797688</v>
      </c>
      <c r="M28" s="53">
        <f t="shared" si="6"/>
        <v>54.11614613962205</v>
      </c>
      <c r="N28" s="53">
        <f t="shared" si="15"/>
        <v>15.607743075974803</v>
      </c>
      <c r="O28" s="54">
        <f t="shared" si="11"/>
        <v>0.6503226281656168</v>
      </c>
      <c r="P28" s="52">
        <f t="shared" si="7"/>
        <v>22.90789938111989</v>
      </c>
      <c r="Q28" s="53">
        <f t="shared" si="8"/>
        <v>69.69778783317005</v>
      </c>
      <c r="R28" s="53">
        <f t="shared" si="16"/>
        <v>16.646519188878003</v>
      </c>
      <c r="S28" s="54">
        <f t="shared" si="12"/>
        <v>0.6936049662032501</v>
      </c>
    </row>
    <row r="29" spans="1:19" ht="12.75">
      <c r="A29" s="49">
        <v>39202</v>
      </c>
      <c r="B29" s="50">
        <v>14.201912652798745</v>
      </c>
      <c r="C29" s="51">
        <f t="shared" si="0"/>
        <v>73.20191265279874</v>
      </c>
      <c r="D29" s="52">
        <f t="shared" si="1"/>
        <v>68.93258131990238</v>
      </c>
      <c r="E29" s="53">
        <f t="shared" si="2"/>
        <v>13.853232707282332</v>
      </c>
      <c r="F29" s="53">
        <f t="shared" si="13"/>
        <v>12.923548847152155</v>
      </c>
      <c r="G29" s="54">
        <f t="shared" si="9"/>
        <v>0.5384812019646731</v>
      </c>
      <c r="H29" s="52">
        <f t="shared" si="3"/>
        <v>61.106512018730285</v>
      </c>
      <c r="I29" s="53">
        <f t="shared" si="4"/>
        <v>25.637552358573164</v>
      </c>
      <c r="J29" s="53">
        <f t="shared" si="14"/>
        <v>13.70917015723821</v>
      </c>
      <c r="K29" s="54">
        <f t="shared" si="10"/>
        <v>0.5712154232182588</v>
      </c>
      <c r="L29" s="52">
        <f t="shared" si="5"/>
        <v>37.52855598741075</v>
      </c>
      <c r="M29" s="53">
        <f t="shared" si="6"/>
        <v>54.478755376662264</v>
      </c>
      <c r="N29" s="53">
        <f t="shared" si="15"/>
        <v>15.631917025110818</v>
      </c>
      <c r="O29" s="54">
        <f t="shared" si="11"/>
        <v>0.6513298760462841</v>
      </c>
      <c r="P29" s="52">
        <f t="shared" si="7"/>
        <v>23.48143995582015</v>
      </c>
      <c r="Q29" s="53">
        <f t="shared" si="8"/>
        <v>70.88653940353946</v>
      </c>
      <c r="R29" s="53">
        <f t="shared" si="16"/>
        <v>16.725769293569297</v>
      </c>
      <c r="S29" s="54">
        <f t="shared" si="12"/>
        <v>0.6969070538987207</v>
      </c>
    </row>
    <row r="30" spans="1:19" ht="12.75">
      <c r="A30" s="49">
        <v>39203</v>
      </c>
      <c r="B30" s="50">
        <v>14.514539466961688</v>
      </c>
      <c r="C30" s="51">
        <f t="shared" si="0"/>
        <v>73.5145394669617</v>
      </c>
      <c r="D30" s="52">
        <f t="shared" si="1"/>
        <v>69.22972501785804</v>
      </c>
      <c r="E30" s="53">
        <f t="shared" si="2"/>
        <v>13.779413539505548</v>
      </c>
      <c r="F30" s="53">
        <f t="shared" si="13"/>
        <v>12.91862756930037</v>
      </c>
      <c r="G30" s="54">
        <f t="shared" si="9"/>
        <v>0.5382761487208487</v>
      </c>
      <c r="H30" s="52">
        <f t="shared" si="3"/>
        <v>61.36821891711596</v>
      </c>
      <c r="I30" s="53">
        <f t="shared" si="4"/>
        <v>25.554276410555566</v>
      </c>
      <c r="J30" s="53">
        <f t="shared" si="14"/>
        <v>13.70361842737037</v>
      </c>
      <c r="K30" s="54">
        <f t="shared" si="10"/>
        <v>0.5709841011404321</v>
      </c>
      <c r="L30" s="52">
        <f t="shared" si="5"/>
        <v>37.655291832390546</v>
      </c>
      <c r="M30" s="53">
        <f t="shared" si="6"/>
        <v>54.50385313887561</v>
      </c>
      <c r="N30" s="53">
        <f t="shared" si="15"/>
        <v>15.633590209258374</v>
      </c>
      <c r="O30" s="54">
        <f t="shared" si="11"/>
        <v>0.6513995920524323</v>
      </c>
      <c r="P30" s="52">
        <f t="shared" si="7"/>
        <v>23.535626251131223</v>
      </c>
      <c r="Q30" s="53">
        <f t="shared" si="8"/>
        <v>70.99432315475164</v>
      </c>
      <c r="R30" s="53">
        <f t="shared" si="16"/>
        <v>16.73295487698344</v>
      </c>
      <c r="S30" s="54">
        <f t="shared" si="12"/>
        <v>0.6972064532076434</v>
      </c>
    </row>
    <row r="31" spans="1:19" ht="12.75">
      <c r="A31" s="49">
        <v>39204</v>
      </c>
      <c r="B31" s="50">
        <v>14.82317759755415</v>
      </c>
      <c r="C31" s="51">
        <f t="shared" si="0"/>
        <v>73.82317759755415</v>
      </c>
      <c r="D31" s="52">
        <f t="shared" si="1"/>
        <v>69.5232833648918</v>
      </c>
      <c r="E31" s="53">
        <f t="shared" si="2"/>
        <v>13.704810855651228</v>
      </c>
      <c r="F31" s="53">
        <f t="shared" si="13"/>
        <v>12.913654057043415</v>
      </c>
      <c r="G31" s="54">
        <f t="shared" si="9"/>
        <v>0.5380689190434756</v>
      </c>
      <c r="H31" s="52">
        <f t="shared" si="3"/>
        <v>61.627039561233026</v>
      </c>
      <c r="I31" s="53">
        <f t="shared" si="4"/>
        <v>25.469744757501232</v>
      </c>
      <c r="J31" s="53">
        <f t="shared" si="14"/>
        <v>13.697982983833416</v>
      </c>
      <c r="K31" s="54">
        <f t="shared" si="10"/>
        <v>0.570749290993059</v>
      </c>
      <c r="L31" s="52">
        <f t="shared" si="5"/>
        <v>37.78072320919266</v>
      </c>
      <c r="M31" s="53">
        <f t="shared" si="6"/>
        <v>54.527060798933334</v>
      </c>
      <c r="N31" s="53">
        <f t="shared" si="15"/>
        <v>15.635137386595556</v>
      </c>
      <c r="O31" s="54">
        <f t="shared" si="11"/>
        <v>0.6514640577748149</v>
      </c>
      <c r="P31" s="52">
        <f t="shared" si="7"/>
        <v>23.58918052111856</v>
      </c>
      <c r="Q31" s="53">
        <f t="shared" si="8"/>
        <v>71.10006604846724</v>
      </c>
      <c r="R31" s="53">
        <f t="shared" si="16"/>
        <v>16.74000440323115</v>
      </c>
      <c r="S31" s="54">
        <f t="shared" si="12"/>
        <v>0.6975001834679646</v>
      </c>
    </row>
    <row r="32" spans="1:19" ht="12.75">
      <c r="A32" s="49">
        <v>39212</v>
      </c>
      <c r="B32" s="50">
        <v>17.138151334483517</v>
      </c>
      <c r="C32" s="51">
        <f t="shared" si="0"/>
        <v>76.13815133448352</v>
      </c>
      <c r="D32" s="52">
        <f t="shared" si="1"/>
        <v>71.73185115522308</v>
      </c>
      <c r="E32" s="53">
        <f t="shared" si="2"/>
        <v>13.087615442950593</v>
      </c>
      <c r="F32" s="53">
        <f t="shared" si="13"/>
        <v>12.872507696196706</v>
      </c>
      <c r="G32" s="54">
        <f t="shared" si="9"/>
        <v>0.5363544873415295</v>
      </c>
      <c r="H32" s="52">
        <f t="shared" si="3"/>
        <v>63.583263533002345</v>
      </c>
      <c r="I32" s="53">
        <f t="shared" si="4"/>
        <v>24.7589974176866</v>
      </c>
      <c r="J32" s="53">
        <f t="shared" si="14"/>
        <v>13.650599827845774</v>
      </c>
      <c r="K32" s="54">
        <f t="shared" si="10"/>
        <v>0.5687749928269072</v>
      </c>
      <c r="L32" s="52">
        <f t="shared" si="5"/>
        <v>38.73217757734717</v>
      </c>
      <c r="M32" s="53">
        <f t="shared" si="6"/>
        <v>54.64991474431817</v>
      </c>
      <c r="N32" s="53">
        <f t="shared" si="15"/>
        <v>15.643327649621211</v>
      </c>
      <c r="O32" s="54">
        <f t="shared" si="11"/>
        <v>0.6518053187342171</v>
      </c>
      <c r="P32" s="52">
        <f t="shared" si="7"/>
        <v>23.99306653654955</v>
      </c>
      <c r="Q32" s="53">
        <f t="shared" si="8"/>
        <v>71.87208565317418</v>
      </c>
      <c r="R32" s="53">
        <f t="shared" si="16"/>
        <v>16.79147237687828</v>
      </c>
      <c r="S32" s="54">
        <f t="shared" si="12"/>
        <v>0.6996446823699283</v>
      </c>
    </row>
    <row r="33" spans="1:19" ht="12.75">
      <c r="A33" s="49">
        <v>39222</v>
      </c>
      <c r="B33" s="50">
        <v>19.598359907354215</v>
      </c>
      <c r="C33" s="51">
        <f t="shared" si="0"/>
        <v>78.59835990735422</v>
      </c>
      <c r="D33" s="52">
        <f t="shared" si="1"/>
        <v>74.09252799687376</v>
      </c>
      <c r="E33" s="53">
        <f t="shared" si="2"/>
        <v>12.308002831618486</v>
      </c>
      <c r="F33" s="53">
        <f t="shared" si="13"/>
        <v>12.8205335221079</v>
      </c>
      <c r="G33" s="54">
        <f t="shared" si="9"/>
        <v>0.5341888967544958</v>
      </c>
      <c r="H33" s="52">
        <f t="shared" si="3"/>
        <v>65.69296397828607</v>
      </c>
      <c r="I33" s="53">
        <f t="shared" si="4"/>
        <v>23.842503813124125</v>
      </c>
      <c r="J33" s="53">
        <f t="shared" si="14"/>
        <v>13.589500254208275</v>
      </c>
      <c r="K33" s="54">
        <f t="shared" si="10"/>
        <v>0.5662291772586782</v>
      </c>
      <c r="L33" s="52">
        <f t="shared" si="5"/>
        <v>39.766502049548755</v>
      </c>
      <c r="M33" s="53">
        <f t="shared" si="6"/>
        <v>54.67576695639891</v>
      </c>
      <c r="N33" s="53">
        <f t="shared" si="15"/>
        <v>15.645051130426594</v>
      </c>
      <c r="O33" s="54">
        <f t="shared" si="11"/>
        <v>0.6518771304344414</v>
      </c>
      <c r="P33" s="52">
        <f t="shared" si="7"/>
        <v>24.427628284840644</v>
      </c>
      <c r="Q33" s="53">
        <f t="shared" si="8"/>
        <v>72.6513787302637</v>
      </c>
      <c r="R33" s="53">
        <f t="shared" si="16"/>
        <v>16.843425248684248</v>
      </c>
      <c r="S33" s="54">
        <f t="shared" si="12"/>
        <v>0.7018093853618437</v>
      </c>
    </row>
    <row r="34" spans="1:19" ht="12.75">
      <c r="A34" s="49">
        <v>39232</v>
      </c>
      <c r="B34" s="50">
        <v>21.50431292300569</v>
      </c>
      <c r="C34" s="51">
        <f t="shared" si="0"/>
        <v>80.50431292300568</v>
      </c>
      <c r="D34" s="52">
        <f t="shared" si="1"/>
        <v>75.93148343064796</v>
      </c>
      <c r="E34" s="53">
        <f t="shared" si="2"/>
        <v>11.60126983376499</v>
      </c>
      <c r="F34" s="53">
        <f t="shared" si="13"/>
        <v>12.773417988917666</v>
      </c>
      <c r="G34" s="54">
        <f t="shared" si="9"/>
        <v>0.5322257495382361</v>
      </c>
      <c r="H34" s="52">
        <f t="shared" si="3"/>
        <v>67.35091948508544</v>
      </c>
      <c r="I34" s="53">
        <f t="shared" si="4"/>
        <v>23.003671506118415</v>
      </c>
      <c r="J34" s="53">
        <f t="shared" si="14"/>
        <v>13.533578100407894</v>
      </c>
      <c r="K34" s="54">
        <f t="shared" si="10"/>
        <v>0.5638990875169956</v>
      </c>
      <c r="L34" s="52">
        <f t="shared" si="5"/>
        <v>40.586773997383155</v>
      </c>
      <c r="M34" s="53">
        <f t="shared" si="6"/>
        <v>54.61550055264241</v>
      </c>
      <c r="N34" s="53">
        <f t="shared" si="15"/>
        <v>15.64103337017616</v>
      </c>
      <c r="O34" s="54">
        <f t="shared" si="11"/>
        <v>0.65170972375734</v>
      </c>
      <c r="P34" s="52">
        <f t="shared" si="7"/>
        <v>24.769119402989734</v>
      </c>
      <c r="Q34" s="53">
        <f t="shared" si="8"/>
        <v>73.2253806587184</v>
      </c>
      <c r="R34" s="53">
        <f t="shared" si="16"/>
        <v>16.88169204391456</v>
      </c>
      <c r="S34" s="54">
        <f t="shared" si="12"/>
        <v>0.7034038351631066</v>
      </c>
    </row>
    <row r="35" spans="1:19" ht="12.75">
      <c r="A35" s="49">
        <v>39234</v>
      </c>
      <c r="B35" s="50">
        <v>21.812983104459644</v>
      </c>
      <c r="C35" s="51">
        <f t="shared" si="0"/>
        <v>80.81298310445965</v>
      </c>
      <c r="D35" s="52">
        <f t="shared" si="1"/>
        <v>76.2301612844992</v>
      </c>
      <c r="E35" s="53">
        <f t="shared" si="2"/>
        <v>11.477199436694958</v>
      </c>
      <c r="F35" s="53">
        <f t="shared" si="13"/>
        <v>12.765146629112998</v>
      </c>
      <c r="G35" s="54">
        <f t="shared" si="9"/>
        <v>0.5318811095463749</v>
      </c>
      <c r="H35" s="52">
        <f t="shared" si="3"/>
        <v>67.6214611152764</v>
      </c>
      <c r="I35" s="53">
        <f t="shared" si="4"/>
        <v>22.856194393849428</v>
      </c>
      <c r="J35" s="53">
        <f t="shared" si="14"/>
        <v>13.523746292923295</v>
      </c>
      <c r="K35" s="54">
        <f t="shared" si="10"/>
        <v>0.563489428871804</v>
      </c>
      <c r="L35" s="52">
        <f t="shared" si="5"/>
        <v>40.7213309577854</v>
      </c>
      <c r="M35" s="53">
        <f t="shared" si="6"/>
        <v>54.59873638917181</v>
      </c>
      <c r="N35" s="53">
        <f t="shared" si="15"/>
        <v>15.639915759278121</v>
      </c>
      <c r="O35" s="54">
        <f t="shared" si="11"/>
        <v>0.6516631566365884</v>
      </c>
      <c r="P35" s="52">
        <f t="shared" si="7"/>
        <v>24.824883823449483</v>
      </c>
      <c r="Q35" s="53">
        <f t="shared" si="8"/>
        <v>73.31584901854517</v>
      </c>
      <c r="R35" s="53">
        <f t="shared" si="16"/>
        <v>16.887723267903013</v>
      </c>
      <c r="S35" s="54">
        <f t="shared" si="12"/>
        <v>0.7036551361626255</v>
      </c>
    </row>
    <row r="36" spans="1:19" ht="12.75">
      <c r="A36" s="49">
        <v>39243</v>
      </c>
      <c r="B36" s="50">
        <v>22.883808308931986</v>
      </c>
      <c r="C36" s="51">
        <f t="shared" si="0"/>
        <v>81.88380830893199</v>
      </c>
      <c r="D36" s="52">
        <f t="shared" si="1"/>
        <v>77.26821445566004</v>
      </c>
      <c r="E36" s="53">
        <f t="shared" si="2"/>
        <v>11.02365526853805</v>
      </c>
      <c r="F36" s="53">
        <f t="shared" si="13"/>
        <v>12.73491035123587</v>
      </c>
      <c r="G36" s="54">
        <f t="shared" si="9"/>
        <v>0.530621264634828</v>
      </c>
      <c r="H36" s="52">
        <f t="shared" si="3"/>
        <v>68.56456100202142</v>
      </c>
      <c r="I36" s="53">
        <f t="shared" si="4"/>
        <v>22.3175165439666</v>
      </c>
      <c r="J36" s="53">
        <f t="shared" si="14"/>
        <v>13.48783443626444</v>
      </c>
      <c r="K36" s="54">
        <f t="shared" si="10"/>
        <v>0.5619931015110183</v>
      </c>
      <c r="L36" s="52">
        <f t="shared" si="5"/>
        <v>41.19208086872619</v>
      </c>
      <c r="M36" s="53">
        <f t="shared" si="6"/>
        <v>54.524743681286175</v>
      </c>
      <c r="N36" s="53">
        <f t="shared" si="15"/>
        <v>15.634982912085745</v>
      </c>
      <c r="O36" s="54">
        <f t="shared" si="11"/>
        <v>0.651457621336906</v>
      </c>
      <c r="P36" s="52">
        <f t="shared" si="7"/>
        <v>25.01943207327727</v>
      </c>
      <c r="Q36" s="53">
        <f t="shared" si="8"/>
        <v>73.62421493821986</v>
      </c>
      <c r="R36" s="53">
        <f t="shared" si="16"/>
        <v>16.908280995881324</v>
      </c>
      <c r="S36" s="54">
        <f t="shared" si="12"/>
        <v>0.7045117081617218</v>
      </c>
    </row>
    <row r="37" spans="1:19" ht="12.75">
      <c r="A37" s="49">
        <v>39253</v>
      </c>
      <c r="B37" s="50">
        <v>23.437662257447816</v>
      </c>
      <c r="C37" s="51">
        <f t="shared" si="0"/>
        <v>82.43766225744781</v>
      </c>
      <c r="D37" s="52">
        <f t="shared" si="1"/>
        <v>77.80628432176357</v>
      </c>
      <c r="E37" s="53">
        <f t="shared" si="2"/>
        <v>10.773952940095002</v>
      </c>
      <c r="F37" s="53">
        <f t="shared" si="13"/>
        <v>12.718263529339668</v>
      </c>
      <c r="G37" s="54">
        <f t="shared" si="9"/>
        <v>0.5299276470558195</v>
      </c>
      <c r="H37" s="52">
        <f t="shared" si="3"/>
        <v>69.05517735174635</v>
      </c>
      <c r="I37" s="53">
        <f t="shared" si="4"/>
        <v>22.021622960531783</v>
      </c>
      <c r="J37" s="53">
        <f t="shared" si="14"/>
        <v>13.468108197368785</v>
      </c>
      <c r="K37" s="54">
        <f t="shared" si="10"/>
        <v>0.561171174890366</v>
      </c>
      <c r="L37" s="52">
        <f t="shared" si="5"/>
        <v>41.43806161594424</v>
      </c>
      <c r="M37" s="53">
        <f t="shared" si="6"/>
        <v>54.4765547921751</v>
      </c>
      <c r="N37" s="53">
        <f t="shared" si="15"/>
        <v>15.63177031947834</v>
      </c>
      <c r="O37" s="54">
        <f t="shared" si="11"/>
        <v>0.6513237633115975</v>
      </c>
      <c r="P37" s="52">
        <f t="shared" si="7"/>
        <v>25.120758877064326</v>
      </c>
      <c r="Q37" s="53">
        <f t="shared" si="8"/>
        <v>73.78032706394876</v>
      </c>
      <c r="R37" s="53">
        <f t="shared" si="16"/>
        <v>16.91868847092992</v>
      </c>
      <c r="S37" s="54">
        <f t="shared" si="12"/>
        <v>0.7049453529554133</v>
      </c>
    </row>
    <row r="38" spans="1:19" ht="12.75">
      <c r="A38" s="49">
        <v>39263</v>
      </c>
      <c r="B38" s="50">
        <v>23.304338489516823</v>
      </c>
      <c r="C38" s="51">
        <f t="shared" si="0"/>
        <v>82.30433848951682</v>
      </c>
      <c r="D38" s="52">
        <f t="shared" si="1"/>
        <v>77.67668680755077</v>
      </c>
      <c r="E38" s="53">
        <f t="shared" si="2"/>
        <v>10.835058408130152</v>
      </c>
      <c r="F38" s="53">
        <f t="shared" si="13"/>
        <v>12.722337227208676</v>
      </c>
      <c r="G38" s="54">
        <f t="shared" si="9"/>
        <v>0.5300973844670281</v>
      </c>
      <c r="H38" s="52">
        <f t="shared" si="3"/>
        <v>68.93689756187486</v>
      </c>
      <c r="I38" s="53">
        <f t="shared" si="4"/>
        <v>22.093968042774698</v>
      </c>
      <c r="J38" s="53">
        <f t="shared" si="14"/>
        <v>13.472931202851647</v>
      </c>
      <c r="K38" s="54">
        <f t="shared" si="10"/>
        <v>0.561372133452152</v>
      </c>
      <c r="L38" s="52">
        <f t="shared" si="5"/>
        <v>41.37868891741091</v>
      </c>
      <c r="M38" s="53">
        <f t="shared" si="6"/>
        <v>54.488786408813255</v>
      </c>
      <c r="N38" s="53">
        <f t="shared" si="15"/>
        <v>15.632585760587551</v>
      </c>
      <c r="O38" s="54">
        <f t="shared" si="11"/>
        <v>0.6513577400244813</v>
      </c>
      <c r="P38" s="52">
        <f t="shared" si="7"/>
        <v>25.09632194177572</v>
      </c>
      <c r="Q38" s="53">
        <f t="shared" si="8"/>
        <v>73.74296056081329</v>
      </c>
      <c r="R38" s="53">
        <f t="shared" si="16"/>
        <v>16.916197370720887</v>
      </c>
      <c r="S38" s="54">
        <f t="shared" si="12"/>
        <v>0.7048415571133703</v>
      </c>
    </row>
    <row r="39" spans="1:19" ht="12.75">
      <c r="A39" s="49">
        <v>39264</v>
      </c>
      <c r="B39" s="50">
        <v>23.25327885175845</v>
      </c>
      <c r="C39" s="51">
        <f t="shared" si="0"/>
        <v>82.25327885175845</v>
      </c>
      <c r="D39" s="52">
        <f t="shared" si="1"/>
        <v>77.62706656316647</v>
      </c>
      <c r="E39" s="53">
        <f t="shared" si="2"/>
        <v>10.858290339126762</v>
      </c>
      <c r="F39" s="53">
        <f t="shared" si="13"/>
        <v>12.72388602260845</v>
      </c>
      <c r="G39" s="54">
        <f t="shared" si="9"/>
        <v>0.5301619176086855</v>
      </c>
      <c r="H39" s="52">
        <f t="shared" si="3"/>
        <v>68.89162948195559</v>
      </c>
      <c r="I39" s="53">
        <f t="shared" si="4"/>
        <v>22.121484921528687</v>
      </c>
      <c r="J39" s="53">
        <f t="shared" si="14"/>
        <v>13.474765661435246</v>
      </c>
      <c r="K39" s="54">
        <f t="shared" si="10"/>
        <v>0.5614485692264686</v>
      </c>
      <c r="L39" s="52">
        <f t="shared" si="5"/>
        <v>41.355977761615925</v>
      </c>
      <c r="M39" s="53">
        <f t="shared" si="6"/>
        <v>54.49336417225885</v>
      </c>
      <c r="N39" s="53">
        <f t="shared" si="15"/>
        <v>15.632890944817257</v>
      </c>
      <c r="O39" s="54">
        <f t="shared" si="11"/>
        <v>0.6513704560340524</v>
      </c>
      <c r="P39" s="52">
        <f t="shared" si="7"/>
        <v>25.08697093417602</v>
      </c>
      <c r="Q39" s="53">
        <f t="shared" si="8"/>
        <v>73.72861430351561</v>
      </c>
      <c r="R39" s="53">
        <f t="shared" si="16"/>
        <v>16.915240953567707</v>
      </c>
      <c r="S39" s="54">
        <f t="shared" si="12"/>
        <v>0.7048017063986545</v>
      </c>
    </row>
    <row r="40" spans="1:19" ht="12.75">
      <c r="A40" s="49">
        <v>39273</v>
      </c>
      <c r="B40" s="50">
        <v>22.491612653286968</v>
      </c>
      <c r="C40" s="51">
        <f t="shared" si="0"/>
        <v>81.49161265328696</v>
      </c>
      <c r="D40" s="52">
        <f t="shared" si="1"/>
        <v>76.88767865276425</v>
      </c>
      <c r="E40" s="53">
        <f t="shared" si="2"/>
        <v>11.194082439632908</v>
      </c>
      <c r="F40" s="53">
        <f t="shared" si="13"/>
        <v>12.746272162642194</v>
      </c>
      <c r="G40" s="54">
        <f t="shared" si="9"/>
        <v>0.5310946734434248</v>
      </c>
      <c r="H40" s="52">
        <f t="shared" si="3"/>
        <v>68.21831774216591</v>
      </c>
      <c r="I40" s="53">
        <f t="shared" si="4"/>
        <v>22.51980112880922</v>
      </c>
      <c r="J40" s="53">
        <f t="shared" si="14"/>
        <v>13.501320075253949</v>
      </c>
      <c r="K40" s="54">
        <f t="shared" si="10"/>
        <v>0.5625550031355812</v>
      </c>
      <c r="L40" s="52">
        <f t="shared" si="5"/>
        <v>41.01894049028013</v>
      </c>
      <c r="M40" s="53">
        <f t="shared" si="6"/>
        <v>54.55473732842772</v>
      </c>
      <c r="N40" s="53">
        <f t="shared" si="15"/>
        <v>15.636982488561848</v>
      </c>
      <c r="O40" s="54">
        <f t="shared" si="11"/>
        <v>0.6515409370234103</v>
      </c>
      <c r="P40" s="52">
        <f t="shared" si="7"/>
        <v>24.94797532643489</v>
      </c>
      <c r="Q40" s="53">
        <f t="shared" si="8"/>
        <v>73.51226814294792</v>
      </c>
      <c r="R40" s="53">
        <f t="shared" si="16"/>
        <v>16.900817876196527</v>
      </c>
      <c r="S40" s="54">
        <f t="shared" si="12"/>
        <v>0.704200744841522</v>
      </c>
    </row>
    <row r="41" spans="1:19" ht="12.75">
      <c r="A41" s="49">
        <v>39283</v>
      </c>
      <c r="B41" s="50">
        <v>21.032930243253542</v>
      </c>
      <c r="C41" s="51">
        <f t="shared" si="0"/>
        <v>80.03293024325355</v>
      </c>
      <c r="D41" s="52">
        <f t="shared" si="1"/>
        <v>75.4758262661969</v>
      </c>
      <c r="E41" s="53">
        <f t="shared" si="2"/>
        <v>11.785339975856512</v>
      </c>
      <c r="F41" s="53">
        <f t="shared" si="13"/>
        <v>12.785689331723768</v>
      </c>
      <c r="G41" s="54">
        <f t="shared" si="9"/>
        <v>0.5327370554884904</v>
      </c>
      <c r="H41" s="52">
        <f t="shared" si="3"/>
        <v>66.93887549230763</v>
      </c>
      <c r="I41" s="53">
        <f t="shared" si="4"/>
        <v>23.2224392065264</v>
      </c>
      <c r="J41" s="53">
        <f t="shared" si="14"/>
        <v>13.548162613768426</v>
      </c>
      <c r="K41" s="54">
        <f t="shared" si="10"/>
        <v>0.5645067755736844</v>
      </c>
      <c r="L41" s="52">
        <f t="shared" si="5"/>
        <v>40.38223481523534</v>
      </c>
      <c r="M41" s="53">
        <f t="shared" si="6"/>
        <v>54.637261238208424</v>
      </c>
      <c r="N41" s="53">
        <f t="shared" si="15"/>
        <v>15.642484082547227</v>
      </c>
      <c r="O41" s="54">
        <f t="shared" si="11"/>
        <v>0.6517701701061345</v>
      </c>
      <c r="P41" s="52">
        <f t="shared" si="7"/>
        <v>24.684217250344833</v>
      </c>
      <c r="Q41" s="53">
        <f t="shared" si="8"/>
        <v>73.08587266485202</v>
      </c>
      <c r="R41" s="53">
        <f t="shared" si="16"/>
        <v>16.872391510990134</v>
      </c>
      <c r="S41" s="54">
        <f t="shared" si="12"/>
        <v>0.7030163129579222</v>
      </c>
    </row>
    <row r="42" spans="1:19" ht="12.75">
      <c r="A42" s="49">
        <v>39293</v>
      </c>
      <c r="B42" s="50">
        <v>18.983276156001104</v>
      </c>
      <c r="C42" s="51">
        <f t="shared" si="0"/>
        <v>77.9832761560011</v>
      </c>
      <c r="D42" s="52">
        <f t="shared" si="1"/>
        <v>73.50097486318015</v>
      </c>
      <c r="E42" s="53">
        <f t="shared" si="2"/>
        <v>12.51601158692792</v>
      </c>
      <c r="F42" s="53">
        <f t="shared" si="13"/>
        <v>12.834400772461862</v>
      </c>
      <c r="G42" s="54">
        <f t="shared" si="9"/>
        <v>0.5347666988525775</v>
      </c>
      <c r="H42" s="52">
        <f t="shared" si="3"/>
        <v>65.16239111358851</v>
      </c>
      <c r="I42" s="53">
        <f t="shared" si="4"/>
        <v>24.088354528210754</v>
      </c>
      <c r="J42" s="53">
        <f t="shared" si="14"/>
        <v>13.605890301880716</v>
      </c>
      <c r="K42" s="54">
        <f t="shared" si="10"/>
        <v>0.5669120959116966</v>
      </c>
      <c r="L42" s="52">
        <f t="shared" si="5"/>
        <v>39.50545641965231</v>
      </c>
      <c r="M42" s="53">
        <f t="shared" si="6"/>
        <v>54.67991035368467</v>
      </c>
      <c r="N42" s="53">
        <f t="shared" si="15"/>
        <v>15.645327356912311</v>
      </c>
      <c r="O42" s="54">
        <f t="shared" si="11"/>
        <v>0.6518886398713463</v>
      </c>
      <c r="P42" s="52">
        <f t="shared" si="7"/>
        <v>24.31837874072809</v>
      </c>
      <c r="Q42" s="53">
        <f t="shared" si="8"/>
        <v>72.46056132426233</v>
      </c>
      <c r="R42" s="53">
        <f t="shared" si="16"/>
        <v>16.830704088284154</v>
      </c>
      <c r="S42" s="54">
        <f t="shared" si="12"/>
        <v>0.7012793370118398</v>
      </c>
    </row>
    <row r="43" spans="1:19" ht="12.75">
      <c r="A43" s="49">
        <v>39295</v>
      </c>
      <c r="B43" s="50">
        <v>18.50844379613338</v>
      </c>
      <c r="C43" s="51">
        <f t="shared" si="0"/>
        <v>77.50844379613338</v>
      </c>
      <c r="D43" s="52">
        <f t="shared" si="1"/>
        <v>73.04493139247333</v>
      </c>
      <c r="E43" s="53">
        <f t="shared" si="2"/>
        <v>12.67042003746843</v>
      </c>
      <c r="F43" s="53">
        <f t="shared" si="13"/>
        <v>12.844694669164562</v>
      </c>
      <c r="G43" s="54">
        <f t="shared" si="9"/>
        <v>0.5351956112151901</v>
      </c>
      <c r="H43" s="52">
        <f t="shared" si="3"/>
        <v>64.75424500507239</v>
      </c>
      <c r="I43" s="53">
        <f t="shared" si="4"/>
        <v>24.27033241005999</v>
      </c>
      <c r="J43" s="53">
        <f t="shared" si="14"/>
        <v>13.618022160670666</v>
      </c>
      <c r="K43" s="54">
        <f t="shared" si="10"/>
        <v>0.5674175900279445</v>
      </c>
      <c r="L43" s="52">
        <f t="shared" si="5"/>
        <v>39.30508497993374</v>
      </c>
      <c r="M43" s="53">
        <f t="shared" si="6"/>
        <v>54.67819239728012</v>
      </c>
      <c r="N43" s="53">
        <f t="shared" si="15"/>
        <v>15.645212826485341</v>
      </c>
      <c r="O43" s="54">
        <f t="shared" si="11"/>
        <v>0.6518838677702226</v>
      </c>
      <c r="P43" s="52">
        <f t="shared" si="7"/>
        <v>24.2343289549115</v>
      </c>
      <c r="Q43" s="53">
        <f t="shared" si="8"/>
        <v>72.31141501391511</v>
      </c>
      <c r="R43" s="53">
        <f t="shared" si="16"/>
        <v>16.820761000927675</v>
      </c>
      <c r="S43" s="54">
        <f t="shared" si="12"/>
        <v>0.7008650417053198</v>
      </c>
    </row>
    <row r="44" spans="1:19" ht="12.75">
      <c r="A44" s="49">
        <v>39304</v>
      </c>
      <c r="B44" s="50">
        <v>16.130811641656706</v>
      </c>
      <c r="C44" s="51">
        <f t="shared" si="0"/>
        <v>75.1308116416567</v>
      </c>
      <c r="D44" s="52">
        <f t="shared" si="1"/>
        <v>70.76933806212367</v>
      </c>
      <c r="E44" s="53">
        <f t="shared" si="2"/>
        <v>13.369061364316913</v>
      </c>
      <c r="F44" s="53">
        <f t="shared" si="13"/>
        <v>12.891270757621127</v>
      </c>
      <c r="G44" s="54">
        <f t="shared" si="9"/>
        <v>0.537136281567547</v>
      </c>
      <c r="H44" s="52">
        <f t="shared" si="3"/>
        <v>62.728728454099254</v>
      </c>
      <c r="I44" s="53">
        <f t="shared" si="4"/>
        <v>25.08532106424428</v>
      </c>
      <c r="J44" s="53">
        <f t="shared" si="14"/>
        <v>13.672354737616285</v>
      </c>
      <c r="K44" s="54">
        <f t="shared" si="10"/>
        <v>0.5696814474006785</v>
      </c>
      <c r="L44" s="52">
        <f t="shared" si="5"/>
        <v>38.315762668689715</v>
      </c>
      <c r="M44" s="53">
        <f t="shared" si="6"/>
        <v>54.607749809684165</v>
      </c>
      <c r="N44" s="53">
        <f t="shared" si="15"/>
        <v>15.640516653978944</v>
      </c>
      <c r="O44" s="54">
        <f t="shared" si="11"/>
        <v>0.6516881939157894</v>
      </c>
      <c r="P44" s="52">
        <f t="shared" si="7"/>
        <v>23.816804670539675</v>
      </c>
      <c r="Q44" s="53">
        <f t="shared" si="8"/>
        <v>71.5407343682623</v>
      </c>
      <c r="R44" s="53">
        <f t="shared" si="16"/>
        <v>16.769382291217486</v>
      </c>
      <c r="S44" s="54">
        <f t="shared" si="12"/>
        <v>0.6987242621340619</v>
      </c>
    </row>
    <row r="45" spans="1:19" ht="12.75">
      <c r="A45" s="49">
        <v>39314</v>
      </c>
      <c r="B45" s="50">
        <v>13.081976853810124</v>
      </c>
      <c r="C45" s="51">
        <f t="shared" si="0"/>
        <v>72.08197685381012</v>
      </c>
      <c r="D45" s="52">
        <f t="shared" si="1"/>
        <v>67.86980363608276</v>
      </c>
      <c r="E45" s="53">
        <f t="shared" si="2"/>
        <v>14.103647889738017</v>
      </c>
      <c r="F45" s="53">
        <f t="shared" si="13"/>
        <v>12.9402431926492</v>
      </c>
      <c r="G45" s="54">
        <f t="shared" si="9"/>
        <v>0.5391767996937167</v>
      </c>
      <c r="H45" s="52">
        <f t="shared" si="3"/>
        <v>60.172687629048994</v>
      </c>
      <c r="I45" s="53">
        <f t="shared" si="4"/>
        <v>25.916940256582752</v>
      </c>
      <c r="J45" s="53">
        <f t="shared" si="14"/>
        <v>13.727796017105517</v>
      </c>
      <c r="K45" s="54">
        <f t="shared" si="10"/>
        <v>0.5719915007127299</v>
      </c>
      <c r="L45" s="52">
        <f t="shared" si="5"/>
        <v>37.077046417633326</v>
      </c>
      <c r="M45" s="53">
        <f t="shared" si="6"/>
        <v>54.375923915495115</v>
      </c>
      <c r="N45" s="53">
        <f t="shared" si="15"/>
        <v>15.625061594366342</v>
      </c>
      <c r="O45" s="54">
        <f t="shared" si="11"/>
        <v>0.6510442330985976</v>
      </c>
      <c r="P45" s="52">
        <f t="shared" si="7"/>
        <v>23.287773468705783</v>
      </c>
      <c r="Q45" s="53">
        <f t="shared" si="8"/>
        <v>70.4948490226596</v>
      </c>
      <c r="R45" s="53">
        <f t="shared" si="16"/>
        <v>16.69965660151064</v>
      </c>
      <c r="S45" s="54">
        <f t="shared" si="12"/>
        <v>0.6958190250629434</v>
      </c>
    </row>
    <row r="46" spans="1:19" ht="12.75">
      <c r="A46" s="49">
        <v>39324</v>
      </c>
      <c r="B46" s="50">
        <v>9.688161124484918</v>
      </c>
      <c r="C46" s="51">
        <f t="shared" si="0"/>
        <v>68.68816112448492</v>
      </c>
      <c r="D46" s="52">
        <f t="shared" si="1"/>
        <v>64.6645465714149</v>
      </c>
      <c r="E46" s="53">
        <f t="shared" si="2"/>
        <v>14.737723015113643</v>
      </c>
      <c r="F46" s="53">
        <f t="shared" si="13"/>
        <v>12.982514867674244</v>
      </c>
      <c r="G46" s="54">
        <f t="shared" si="9"/>
        <v>0.5409381194864268</v>
      </c>
      <c r="H46" s="52">
        <f t="shared" si="3"/>
        <v>57.375807890592334</v>
      </c>
      <c r="I46" s="53">
        <f t="shared" si="4"/>
        <v>26.59359616588629</v>
      </c>
      <c r="J46" s="53">
        <f t="shared" si="14"/>
        <v>13.772906411059086</v>
      </c>
      <c r="K46" s="54">
        <f t="shared" si="10"/>
        <v>0.5738711004607953</v>
      </c>
      <c r="L46" s="52">
        <f t="shared" si="5"/>
        <v>35.72978450479777</v>
      </c>
      <c r="M46" s="53">
        <f t="shared" si="6"/>
        <v>53.94592405416665</v>
      </c>
      <c r="N46" s="53">
        <f t="shared" si="15"/>
        <v>15.596394936944444</v>
      </c>
      <c r="O46" s="54">
        <f t="shared" si="11"/>
        <v>0.6498497890393519</v>
      </c>
      <c r="P46" s="52">
        <f t="shared" si="7"/>
        <v>22.703884586723014</v>
      </c>
      <c r="Q46" s="53">
        <f t="shared" si="8"/>
        <v>69.25439055799947</v>
      </c>
      <c r="R46" s="53">
        <f t="shared" si="16"/>
        <v>16.616959370533298</v>
      </c>
      <c r="S46" s="54">
        <f t="shared" si="12"/>
        <v>0.6923733071055541</v>
      </c>
    </row>
    <row r="47" spans="1:19" ht="12.75">
      <c r="A47" s="49">
        <v>39326</v>
      </c>
      <c r="B47" s="50">
        <v>8.975764126262424</v>
      </c>
      <c r="C47" s="51">
        <f aca="true" t="shared" si="17" ref="C47:C63">90-$B$4+B47</f>
        <v>67.97576412626242</v>
      </c>
      <c r="D47" s="52">
        <f aca="true" t="shared" si="18" ref="D47:D63">DEGREES(ATAN(1/(F$11+TAN(RADIANS($B$4-$B47)))))</f>
        <v>63.9944877185432</v>
      </c>
      <c r="E47" s="53">
        <f aca="true" t="shared" si="19" ref="E47:E63">DEGREES(ACOS((SIN(RADIANS(D47))-SIN(RADIANS($B$4))*SIN(RADIANS($B47)))/(COS(RADIANS($B$4))*COS(RADIANS($B47)))))</f>
        <v>14.848608140642815</v>
      </c>
      <c r="F47" s="53">
        <f t="shared" si="13"/>
        <v>12.989907209376188</v>
      </c>
      <c r="G47" s="54">
        <f t="shared" si="9"/>
        <v>0.5412461337240079</v>
      </c>
      <c r="H47" s="52">
        <f aca="true" t="shared" si="20" ref="H47:H63">DEGREES(ATAN(1/(J$11+TAN(RADIANS($B$4-$B47)))))</f>
        <v>56.79451671262059</v>
      </c>
      <c r="I47" s="53">
        <f aca="true" t="shared" si="21" ref="I47:I63">DEGREES(ACOS((SIN(RADIANS(H47))-SIN(RADIANS($B$4))*SIN(RADIANS($B47)))/(COS(RADIANS($B$4))*COS(RADIANS($B47)))))</f>
        <v>26.705131779998087</v>
      </c>
      <c r="J47" s="53">
        <f t="shared" si="14"/>
        <v>13.780342118666539</v>
      </c>
      <c r="K47" s="54">
        <f t="shared" si="10"/>
        <v>0.5741809216111058</v>
      </c>
      <c r="L47" s="52">
        <f aca="true" t="shared" si="22" ref="L47:L63">DEGREES(ATAN(1/(N$11+TAN(RADIANS($B$4-$B47)))))</f>
        <v>35.450404018194895</v>
      </c>
      <c r="M47" s="53">
        <f aca="true" t="shared" si="23" ref="M47:M63">DEGREES(ACOS((SIN(RADIANS(L47))-SIN(RADIANS($B$4))*SIN(RADIANS($B47)))/(COS(RADIANS($B$4))*COS(RADIANS($B47)))))</f>
        <v>53.83396117402168</v>
      </c>
      <c r="N47" s="53">
        <f t="shared" si="15"/>
        <v>15.588930744934778</v>
      </c>
      <c r="O47" s="54">
        <f t="shared" si="11"/>
        <v>0.6495387810389491</v>
      </c>
      <c r="P47" s="52">
        <f aca="true" t="shared" si="24" ref="P47:P63">DEGREES(ATAN(1/(R$11+TAN(RADIANS($B$4-$B47)))))</f>
        <v>22.58163004001128</v>
      </c>
      <c r="Q47" s="53">
        <f aca="true" t="shared" si="25" ref="Q47:Q63">DEGREES(ACOS((SIN(RADIANS(P47))-SIN(RADIANS($B$4))*SIN(RADIANS($B47)))/(COS(RADIANS($B$4))*COS(RADIANS($B47)))))</f>
        <v>68.98368177980615</v>
      </c>
      <c r="R47" s="53">
        <f t="shared" si="16"/>
        <v>16.598912118653743</v>
      </c>
      <c r="S47" s="54">
        <f t="shared" si="12"/>
        <v>0.6916213382772393</v>
      </c>
    </row>
    <row r="48" spans="1:19" ht="12.75">
      <c r="A48" s="49">
        <v>39335</v>
      </c>
      <c r="B48" s="50">
        <v>5.662177446522603</v>
      </c>
      <c r="C48" s="51">
        <f t="shared" si="17"/>
        <v>64.6621774465226</v>
      </c>
      <c r="D48" s="52">
        <f t="shared" si="18"/>
        <v>60.88923180014856</v>
      </c>
      <c r="E48" s="53">
        <f t="shared" si="19"/>
        <v>15.271321256292683</v>
      </c>
      <c r="F48" s="53">
        <f t="shared" si="13"/>
        <v>13.018088083752845</v>
      </c>
      <c r="G48" s="54">
        <f t="shared" si="9"/>
        <v>0.5424203368230353</v>
      </c>
      <c r="H48" s="52">
        <f t="shared" si="20"/>
        <v>54.11404674176534</v>
      </c>
      <c r="I48" s="53">
        <f t="shared" si="21"/>
        <v>27.09528507894923</v>
      </c>
      <c r="J48" s="53">
        <f t="shared" si="14"/>
        <v>13.806352338596616</v>
      </c>
      <c r="K48" s="54">
        <f t="shared" si="10"/>
        <v>0.575264680774859</v>
      </c>
      <c r="L48" s="52">
        <f t="shared" si="22"/>
        <v>34.16291921725961</v>
      </c>
      <c r="M48" s="53">
        <f t="shared" si="23"/>
        <v>53.218901843080985</v>
      </c>
      <c r="N48" s="53">
        <f t="shared" si="15"/>
        <v>15.547926789538732</v>
      </c>
      <c r="O48" s="54">
        <f t="shared" si="11"/>
        <v>0.6478302828974472</v>
      </c>
      <c r="P48" s="52">
        <f t="shared" si="24"/>
        <v>22.012719840626175</v>
      </c>
      <c r="Q48" s="53">
        <f t="shared" si="25"/>
        <v>67.6762694319169</v>
      </c>
      <c r="R48" s="53">
        <f t="shared" si="16"/>
        <v>16.511751295461124</v>
      </c>
      <c r="S48" s="54">
        <f t="shared" si="12"/>
        <v>0.6879896373108801</v>
      </c>
    </row>
    <row r="49" spans="1:19" ht="12.75">
      <c r="A49" s="49">
        <v>39345</v>
      </c>
      <c r="B49" s="50">
        <v>1.8335860032070137</v>
      </c>
      <c r="C49" s="51">
        <f t="shared" si="17"/>
        <v>60.83358600320702</v>
      </c>
      <c r="D49" s="52">
        <f t="shared" si="18"/>
        <v>57.32204396449673</v>
      </c>
      <c r="E49" s="53">
        <f t="shared" si="19"/>
        <v>15.582496831503054</v>
      </c>
      <c r="F49" s="53">
        <f t="shared" si="13"/>
        <v>13.038833122100204</v>
      </c>
      <c r="G49" s="54">
        <f t="shared" si="9"/>
        <v>0.5432847134208418</v>
      </c>
      <c r="H49" s="52">
        <f t="shared" si="20"/>
        <v>51.05790376717286</v>
      </c>
      <c r="I49" s="53">
        <f t="shared" si="21"/>
        <v>27.300227450837482</v>
      </c>
      <c r="J49" s="53">
        <f t="shared" si="14"/>
        <v>13.820015163389165</v>
      </c>
      <c r="K49" s="54">
        <f t="shared" si="10"/>
        <v>0.5758339651412152</v>
      </c>
      <c r="L49" s="52">
        <f t="shared" si="22"/>
        <v>32.6924430821569</v>
      </c>
      <c r="M49" s="53">
        <f t="shared" si="23"/>
        <v>52.32220589382234</v>
      </c>
      <c r="N49" s="53">
        <f t="shared" si="15"/>
        <v>15.488147059588156</v>
      </c>
      <c r="O49" s="54">
        <f t="shared" si="11"/>
        <v>0.6453394608161732</v>
      </c>
      <c r="P49" s="52">
        <f t="shared" si="24"/>
        <v>21.3511887569624</v>
      </c>
      <c r="Q49" s="53">
        <f t="shared" si="25"/>
        <v>66.06285884033761</v>
      </c>
      <c r="R49" s="53">
        <f t="shared" si="16"/>
        <v>16.404190589355842</v>
      </c>
      <c r="S49" s="54">
        <f t="shared" si="12"/>
        <v>0.68350794122316</v>
      </c>
    </row>
    <row r="50" spans="1:19" ht="12.75">
      <c r="A50" s="49">
        <v>39355</v>
      </c>
      <c r="B50" s="50">
        <v>-2.0607394245275437</v>
      </c>
      <c r="C50" s="51">
        <f t="shared" si="17"/>
        <v>56.93926057547246</v>
      </c>
      <c r="D50" s="52">
        <f t="shared" si="18"/>
        <v>53.71205507369856</v>
      </c>
      <c r="E50" s="53">
        <f t="shared" si="19"/>
        <v>15.720049961671654</v>
      </c>
      <c r="F50" s="53">
        <f t="shared" si="13"/>
        <v>13.04800333077811</v>
      </c>
      <c r="G50" s="54">
        <f t="shared" si="9"/>
        <v>0.543666805449088</v>
      </c>
      <c r="H50" s="52">
        <f t="shared" si="20"/>
        <v>47.98381054211769</v>
      </c>
      <c r="I50" s="53">
        <f t="shared" si="21"/>
        <v>27.259879743733592</v>
      </c>
      <c r="J50" s="53">
        <f t="shared" si="14"/>
        <v>13.817325316248906</v>
      </c>
      <c r="K50" s="54">
        <f t="shared" si="10"/>
        <v>0.5757218881770377</v>
      </c>
      <c r="L50" s="52">
        <f t="shared" si="22"/>
        <v>31.204312530135084</v>
      </c>
      <c r="M50" s="53">
        <f t="shared" si="23"/>
        <v>51.212471445843036</v>
      </c>
      <c r="N50" s="53">
        <f t="shared" si="15"/>
        <v>15.414164763056203</v>
      </c>
      <c r="O50" s="54">
        <f t="shared" si="11"/>
        <v>0.6422568651273418</v>
      </c>
      <c r="P50" s="52">
        <f t="shared" si="24"/>
        <v>20.667886110748395</v>
      </c>
      <c r="Q50" s="53">
        <f t="shared" si="25"/>
        <v>64.30054086459243</v>
      </c>
      <c r="R50" s="53">
        <f t="shared" si="16"/>
        <v>16.286702724306164</v>
      </c>
      <c r="S50" s="54">
        <f t="shared" si="12"/>
        <v>0.6786126135127568</v>
      </c>
    </row>
    <row r="51" spans="1:19" ht="12.75">
      <c r="A51" s="49">
        <v>39356</v>
      </c>
      <c r="B51" s="50">
        <v>-2.450166957579725</v>
      </c>
      <c r="C51" s="51">
        <f t="shared" si="17"/>
        <v>56.549833042420275</v>
      </c>
      <c r="D51" s="52">
        <f t="shared" si="18"/>
        <v>53.35190205517246</v>
      </c>
      <c r="E51" s="53">
        <f t="shared" si="19"/>
        <v>15.724383128524426</v>
      </c>
      <c r="F51" s="53">
        <f t="shared" si="13"/>
        <v>13.048292208568295</v>
      </c>
      <c r="G51" s="54">
        <f t="shared" si="9"/>
        <v>0.543678842023679</v>
      </c>
      <c r="H51" s="52">
        <f t="shared" si="20"/>
        <v>47.67789432013361</v>
      </c>
      <c r="I51" s="53">
        <f t="shared" si="21"/>
        <v>27.242732135064873</v>
      </c>
      <c r="J51" s="53">
        <f t="shared" si="14"/>
        <v>13.816182142337658</v>
      </c>
      <c r="K51" s="54">
        <f t="shared" si="10"/>
        <v>0.5756742559307357</v>
      </c>
      <c r="L51" s="52">
        <f t="shared" si="22"/>
        <v>31.05547238293045</v>
      </c>
      <c r="M51" s="53">
        <f t="shared" si="23"/>
        <v>51.090669480195864</v>
      </c>
      <c r="N51" s="53">
        <f t="shared" si="15"/>
        <v>15.406044632013057</v>
      </c>
      <c r="O51" s="54">
        <f t="shared" si="11"/>
        <v>0.6419185263338774</v>
      </c>
      <c r="P51" s="52">
        <f t="shared" si="24"/>
        <v>20.598733201855833</v>
      </c>
      <c r="Q51" s="53">
        <f t="shared" si="25"/>
        <v>64.11716849525641</v>
      </c>
      <c r="R51" s="53">
        <f t="shared" si="16"/>
        <v>16.27447789968376</v>
      </c>
      <c r="S51" s="54">
        <f t="shared" si="12"/>
        <v>0.6781032458201567</v>
      </c>
    </row>
    <row r="52" spans="1:19" ht="12.75">
      <c r="A52" s="49">
        <v>39365</v>
      </c>
      <c r="B52" s="50">
        <v>-5.925857992261994</v>
      </c>
      <c r="C52" s="51">
        <f t="shared" si="17"/>
        <v>53.074142007738004</v>
      </c>
      <c r="D52" s="52">
        <f t="shared" si="18"/>
        <v>50.14282705631165</v>
      </c>
      <c r="E52" s="53">
        <f t="shared" si="19"/>
        <v>15.690230101560108</v>
      </c>
      <c r="F52" s="53">
        <f t="shared" si="13"/>
        <v>13.046015340104008</v>
      </c>
      <c r="G52" s="54">
        <f t="shared" si="9"/>
        <v>0.5435839725043337</v>
      </c>
      <c r="H52" s="52">
        <f t="shared" si="20"/>
        <v>44.956282308279526</v>
      </c>
      <c r="I52" s="53">
        <f t="shared" si="21"/>
        <v>26.988178572090742</v>
      </c>
      <c r="J52" s="53">
        <f t="shared" si="14"/>
        <v>13.79921190480605</v>
      </c>
      <c r="K52" s="54">
        <f t="shared" si="10"/>
        <v>0.574967162700252</v>
      </c>
      <c r="L52" s="52">
        <f t="shared" si="22"/>
        <v>29.723356463785127</v>
      </c>
      <c r="M52" s="53">
        <f t="shared" si="23"/>
        <v>49.91628266675257</v>
      </c>
      <c r="N52" s="53">
        <f t="shared" si="15"/>
        <v>15.327752177783506</v>
      </c>
      <c r="O52" s="54">
        <f t="shared" si="11"/>
        <v>0.6386563407409794</v>
      </c>
      <c r="P52" s="52">
        <f t="shared" si="24"/>
        <v>19.97289230088012</v>
      </c>
      <c r="Q52" s="53">
        <f t="shared" si="25"/>
        <v>62.41905686969041</v>
      </c>
      <c r="R52" s="53">
        <f t="shared" si="16"/>
        <v>16.16127045797936</v>
      </c>
      <c r="S52" s="54">
        <f t="shared" si="12"/>
        <v>0.6733862690824733</v>
      </c>
    </row>
    <row r="53" spans="1:19" ht="12.75">
      <c r="A53" s="49">
        <v>39375</v>
      </c>
      <c r="B53" s="50">
        <v>-9.662314812666752</v>
      </c>
      <c r="C53" s="51">
        <f t="shared" si="17"/>
        <v>49.33768518733325</v>
      </c>
      <c r="D53" s="52">
        <f t="shared" si="18"/>
        <v>46.70081924351781</v>
      </c>
      <c r="E53" s="53">
        <f t="shared" si="19"/>
        <v>15.51216662496059</v>
      </c>
      <c r="F53" s="53">
        <f t="shared" si="13"/>
        <v>13.03414444166404</v>
      </c>
      <c r="G53" s="54">
        <f t="shared" si="9"/>
        <v>0.5430893517360017</v>
      </c>
      <c r="H53" s="52">
        <f t="shared" si="20"/>
        <v>42.04160519168034</v>
      </c>
      <c r="I53" s="53">
        <f t="shared" si="21"/>
        <v>26.516977079239485</v>
      </c>
      <c r="J53" s="53">
        <f t="shared" si="14"/>
        <v>13.767798471949298</v>
      </c>
      <c r="K53" s="54">
        <f t="shared" si="10"/>
        <v>0.5736582696645541</v>
      </c>
      <c r="L53" s="52">
        <f t="shared" si="22"/>
        <v>28.27696011992919</v>
      </c>
      <c r="M53" s="53">
        <f t="shared" si="23"/>
        <v>48.47648847252833</v>
      </c>
      <c r="N53" s="53">
        <f t="shared" si="15"/>
        <v>15.231765898168556</v>
      </c>
      <c r="O53" s="54">
        <f t="shared" si="11"/>
        <v>0.6346569124236898</v>
      </c>
      <c r="P53" s="52">
        <f t="shared" si="24"/>
        <v>19.278490620746833</v>
      </c>
      <c r="Q53" s="53">
        <f t="shared" si="25"/>
        <v>60.460812047132194</v>
      </c>
      <c r="R53" s="53">
        <f t="shared" si="16"/>
        <v>16.030720803142145</v>
      </c>
      <c r="S53" s="54">
        <f t="shared" si="12"/>
        <v>0.6679467001309227</v>
      </c>
    </row>
    <row r="54" spans="1:19" ht="12.75">
      <c r="A54" s="49">
        <v>39385</v>
      </c>
      <c r="B54" s="50">
        <v>-13.16525270301793</v>
      </c>
      <c r="C54" s="51">
        <f t="shared" si="17"/>
        <v>45.83474729698207</v>
      </c>
      <c r="D54" s="52">
        <f t="shared" si="18"/>
        <v>43.477436733509684</v>
      </c>
      <c r="E54" s="53">
        <f t="shared" si="19"/>
        <v>15.217225032152381</v>
      </c>
      <c r="F54" s="53">
        <f t="shared" si="13"/>
        <v>13.01448166881016</v>
      </c>
      <c r="G54" s="54">
        <f t="shared" si="9"/>
        <v>0.5422700695337567</v>
      </c>
      <c r="H54" s="52">
        <f t="shared" si="20"/>
        <v>39.31110492528513</v>
      </c>
      <c r="I54" s="53">
        <f t="shared" si="21"/>
        <v>25.895203169182512</v>
      </c>
      <c r="J54" s="53">
        <f t="shared" si="14"/>
        <v>13.7263468779455</v>
      </c>
      <c r="K54" s="54">
        <f t="shared" si="10"/>
        <v>0.5719311199143958</v>
      </c>
      <c r="L54" s="52">
        <f t="shared" si="22"/>
        <v>26.897999743392305</v>
      </c>
      <c r="M54" s="53">
        <f t="shared" si="23"/>
        <v>46.954296952279634</v>
      </c>
      <c r="N54" s="53">
        <f t="shared" si="15"/>
        <v>15.130286463485309</v>
      </c>
      <c r="O54" s="54">
        <f t="shared" si="11"/>
        <v>0.6304286026452212</v>
      </c>
      <c r="P54" s="52">
        <f t="shared" si="24"/>
        <v>18.600942210927943</v>
      </c>
      <c r="Q54" s="53">
        <f t="shared" si="25"/>
        <v>58.48528726351136</v>
      </c>
      <c r="R54" s="53">
        <f t="shared" si="16"/>
        <v>15.899019150900758</v>
      </c>
      <c r="S54" s="54">
        <f t="shared" si="12"/>
        <v>0.6624591312875315</v>
      </c>
    </row>
    <row r="55" spans="1:19" ht="12.75">
      <c r="A55" s="49">
        <v>39387</v>
      </c>
      <c r="B55" s="50">
        <v>-13.828219640547344</v>
      </c>
      <c r="C55" s="51">
        <f t="shared" si="17"/>
        <v>45.171780359452654</v>
      </c>
      <c r="D55" s="52">
        <f t="shared" si="18"/>
        <v>42.867448399460294</v>
      </c>
      <c r="E55" s="53">
        <f t="shared" si="19"/>
        <v>15.147774812598785</v>
      </c>
      <c r="F55" s="53">
        <f t="shared" si="13"/>
        <v>13.009851654173252</v>
      </c>
      <c r="G55" s="54">
        <f t="shared" si="9"/>
        <v>0.5420771522572189</v>
      </c>
      <c r="H55" s="52">
        <f t="shared" si="20"/>
        <v>38.79387108340336</v>
      </c>
      <c r="I55" s="53">
        <f t="shared" si="21"/>
        <v>25.758229447746828</v>
      </c>
      <c r="J55" s="53">
        <f t="shared" si="14"/>
        <v>13.717215296516455</v>
      </c>
      <c r="K55" s="54">
        <f t="shared" si="10"/>
        <v>0.5715506373548523</v>
      </c>
      <c r="L55" s="52">
        <f t="shared" si="22"/>
        <v>26.633722316674678</v>
      </c>
      <c r="M55" s="53">
        <f t="shared" si="23"/>
        <v>46.646768890486825</v>
      </c>
      <c r="N55" s="53">
        <f t="shared" si="15"/>
        <v>15.109784592699121</v>
      </c>
      <c r="O55" s="54">
        <f t="shared" si="11"/>
        <v>0.6295743580291301</v>
      </c>
      <c r="P55" s="52">
        <f t="shared" si="24"/>
        <v>18.469263841128285</v>
      </c>
      <c r="Q55" s="53">
        <f t="shared" si="25"/>
        <v>58.094789660427786</v>
      </c>
      <c r="R55" s="53">
        <f t="shared" si="16"/>
        <v>15.872985977361852</v>
      </c>
      <c r="S55" s="54">
        <f t="shared" si="12"/>
        <v>0.6613744157234105</v>
      </c>
    </row>
    <row r="56" spans="1:19" ht="12.75">
      <c r="A56" s="49">
        <v>39396</v>
      </c>
      <c r="B56" s="50">
        <v>-16.617583033493343</v>
      </c>
      <c r="C56" s="51">
        <f t="shared" si="17"/>
        <v>42.38241696650665</v>
      </c>
      <c r="D56" s="52">
        <f t="shared" si="18"/>
        <v>40.30027065834342</v>
      </c>
      <c r="E56" s="53">
        <f t="shared" si="19"/>
        <v>14.808780141834692</v>
      </c>
      <c r="F56" s="53">
        <f t="shared" si="13"/>
        <v>12.987252009455647</v>
      </c>
      <c r="G56" s="54">
        <f t="shared" si="9"/>
        <v>0.5411355003939853</v>
      </c>
      <c r="H56" s="52">
        <f t="shared" si="20"/>
        <v>36.61398178585646</v>
      </c>
      <c r="I56" s="53">
        <f t="shared" si="21"/>
        <v>25.115164325258117</v>
      </c>
      <c r="J56" s="53">
        <f t="shared" si="14"/>
        <v>13.674344288350541</v>
      </c>
      <c r="K56" s="54">
        <f t="shared" si="10"/>
        <v>0.5697643453479392</v>
      </c>
      <c r="L56" s="52">
        <f t="shared" si="22"/>
        <v>25.507740379583133</v>
      </c>
      <c r="M56" s="53">
        <f t="shared" si="23"/>
        <v>45.28240436446908</v>
      </c>
      <c r="N56" s="53">
        <f t="shared" si="15"/>
        <v>15.018826957631273</v>
      </c>
      <c r="O56" s="54">
        <f t="shared" si="11"/>
        <v>0.6257844565679697</v>
      </c>
      <c r="P56" s="52">
        <f t="shared" si="24"/>
        <v>17.90132450318818</v>
      </c>
      <c r="Q56" s="53">
        <f t="shared" si="25"/>
        <v>56.388895529957686</v>
      </c>
      <c r="R56" s="53">
        <f t="shared" si="16"/>
        <v>15.759259701997179</v>
      </c>
      <c r="S56" s="54">
        <f t="shared" si="12"/>
        <v>0.6566358209165492</v>
      </c>
    </row>
    <row r="57" spans="1:19" ht="12.75">
      <c r="A57" s="49">
        <v>39406</v>
      </c>
      <c r="B57" s="50">
        <v>-19.269936203022603</v>
      </c>
      <c r="C57" s="51">
        <f t="shared" si="17"/>
        <v>39.7300637969774</v>
      </c>
      <c r="D57" s="52">
        <f t="shared" si="18"/>
        <v>37.85685680507801</v>
      </c>
      <c r="E57" s="53">
        <f t="shared" si="19"/>
        <v>14.417030824704744</v>
      </c>
      <c r="F57" s="53">
        <f t="shared" si="13"/>
        <v>12.96113538831365</v>
      </c>
      <c r="G57" s="54">
        <f t="shared" si="9"/>
        <v>0.5400473078464021</v>
      </c>
      <c r="H57" s="52">
        <f t="shared" si="20"/>
        <v>34.53290034900615</v>
      </c>
      <c r="I57" s="53">
        <f t="shared" si="21"/>
        <v>24.40382267946104</v>
      </c>
      <c r="J57" s="53">
        <f t="shared" si="14"/>
        <v>13.626921511964069</v>
      </c>
      <c r="K57" s="54">
        <f t="shared" si="10"/>
        <v>0.5677883963318362</v>
      </c>
      <c r="L57" s="52">
        <f t="shared" si="22"/>
        <v>24.412395517260922</v>
      </c>
      <c r="M57" s="53">
        <f t="shared" si="23"/>
        <v>43.87504145028521</v>
      </c>
      <c r="N57" s="53">
        <f t="shared" si="15"/>
        <v>14.925002763352348</v>
      </c>
      <c r="O57" s="54">
        <f t="shared" si="11"/>
        <v>0.6218751151396812</v>
      </c>
      <c r="P57" s="52">
        <f t="shared" si="24"/>
        <v>17.33762244061354</v>
      </c>
      <c r="Q57" s="53">
        <f t="shared" si="25"/>
        <v>54.66492228930699</v>
      </c>
      <c r="R57" s="53">
        <f t="shared" si="16"/>
        <v>15.644328152620467</v>
      </c>
      <c r="S57" s="54">
        <f t="shared" si="12"/>
        <v>0.6518470063591861</v>
      </c>
    </row>
    <row r="58" spans="1:19" ht="12.75">
      <c r="A58" s="49">
        <v>39416</v>
      </c>
      <c r="B58" s="50">
        <v>-21.34734478039192</v>
      </c>
      <c r="C58" s="51">
        <f t="shared" si="17"/>
        <v>37.65265521960808</v>
      </c>
      <c r="D58" s="52">
        <f t="shared" si="18"/>
        <v>35.940457981453584</v>
      </c>
      <c r="E58" s="53">
        <f t="shared" si="19"/>
        <v>14.063399390589463</v>
      </c>
      <c r="F58" s="53">
        <f t="shared" si="13"/>
        <v>12.937559959372631</v>
      </c>
      <c r="G58" s="54">
        <f t="shared" si="9"/>
        <v>0.539064998307193</v>
      </c>
      <c r="H58" s="52">
        <f t="shared" si="20"/>
        <v>32.89499448911072</v>
      </c>
      <c r="I58" s="53">
        <f t="shared" si="21"/>
        <v>23.778530052355187</v>
      </c>
      <c r="J58" s="53">
        <f t="shared" si="14"/>
        <v>13.58523533682368</v>
      </c>
      <c r="K58" s="54">
        <f t="shared" si="10"/>
        <v>0.5660514723676533</v>
      </c>
      <c r="L58" s="52">
        <f t="shared" si="22"/>
        <v>23.53449972993275</v>
      </c>
      <c r="M58" s="53">
        <f t="shared" si="23"/>
        <v>42.693529831793505</v>
      </c>
      <c r="N58" s="53">
        <f t="shared" si="15"/>
        <v>14.846235322119567</v>
      </c>
      <c r="O58" s="54">
        <f t="shared" si="11"/>
        <v>0.6185931384216486</v>
      </c>
      <c r="P58" s="52">
        <f t="shared" si="24"/>
        <v>16.87740185272357</v>
      </c>
      <c r="Q58" s="53">
        <f t="shared" si="25"/>
        <v>53.238139206090054</v>
      </c>
      <c r="R58" s="53">
        <f t="shared" si="16"/>
        <v>15.549209280406004</v>
      </c>
      <c r="S58" s="54">
        <f t="shared" si="12"/>
        <v>0.6478837200169169</v>
      </c>
    </row>
    <row r="59" spans="1:19" ht="12.75">
      <c r="A59" s="49">
        <v>39417</v>
      </c>
      <c r="B59" s="50">
        <v>-21.5196266567355</v>
      </c>
      <c r="C59" s="51">
        <f t="shared" si="17"/>
        <v>37.4803733432645</v>
      </c>
      <c r="D59" s="52">
        <f t="shared" si="18"/>
        <v>35.781397952732995</v>
      </c>
      <c r="E59" s="53">
        <f t="shared" si="19"/>
        <v>14.032234006571672</v>
      </c>
      <c r="F59" s="53">
        <f t="shared" si="13"/>
        <v>12.935482267104778</v>
      </c>
      <c r="G59" s="54">
        <f t="shared" si="9"/>
        <v>0.5389784277960324</v>
      </c>
      <c r="H59" s="52">
        <f t="shared" si="20"/>
        <v>32.75878849615194</v>
      </c>
      <c r="I59" s="53">
        <f t="shared" si="21"/>
        <v>23.723973494570146</v>
      </c>
      <c r="J59" s="53">
        <f t="shared" si="14"/>
        <v>13.581598232971343</v>
      </c>
      <c r="K59" s="54">
        <f t="shared" si="10"/>
        <v>0.5658999263738059</v>
      </c>
      <c r="L59" s="52">
        <f t="shared" si="22"/>
        <v>23.46081940049195</v>
      </c>
      <c r="M59" s="53">
        <f t="shared" si="23"/>
        <v>42.59229291120514</v>
      </c>
      <c r="N59" s="53">
        <f t="shared" si="15"/>
        <v>14.839486194080344</v>
      </c>
      <c r="O59" s="54">
        <f t="shared" si="11"/>
        <v>0.6183119247533476</v>
      </c>
      <c r="P59" s="52">
        <f t="shared" si="24"/>
        <v>16.838423088914695</v>
      </c>
      <c r="Q59" s="53">
        <f t="shared" si="25"/>
        <v>53.116590207782615</v>
      </c>
      <c r="R59" s="53">
        <f t="shared" si="16"/>
        <v>15.541106013852174</v>
      </c>
      <c r="S59" s="54">
        <f t="shared" si="12"/>
        <v>0.6475460839105073</v>
      </c>
    </row>
    <row r="60" spans="1:19" ht="12.75">
      <c r="A60" s="49">
        <v>39426</v>
      </c>
      <c r="B60" s="50">
        <v>-22.754562728314916</v>
      </c>
      <c r="C60" s="51">
        <f t="shared" si="17"/>
        <v>36.245437271685084</v>
      </c>
      <c r="D60" s="52">
        <f t="shared" si="18"/>
        <v>34.640565993568224</v>
      </c>
      <c r="E60" s="53">
        <f t="shared" si="19"/>
        <v>13.80060976467183</v>
      </c>
      <c r="F60" s="53">
        <f t="shared" si="13"/>
        <v>12.920040650978121</v>
      </c>
      <c r="G60" s="54">
        <f t="shared" si="9"/>
        <v>0.5383350271240884</v>
      </c>
      <c r="H60" s="52">
        <f t="shared" si="20"/>
        <v>31.780587571089164</v>
      </c>
      <c r="I60" s="53">
        <f t="shared" si="21"/>
        <v>23.320739008434852</v>
      </c>
      <c r="J60" s="53">
        <f t="shared" si="14"/>
        <v>13.554715933895658</v>
      </c>
      <c r="K60" s="54">
        <f t="shared" si="10"/>
        <v>0.5647798305789857</v>
      </c>
      <c r="L60" s="52">
        <f t="shared" si="22"/>
        <v>22.928453379862773</v>
      </c>
      <c r="M60" s="53">
        <f t="shared" si="23"/>
        <v>41.851576870189106</v>
      </c>
      <c r="N60" s="53">
        <f t="shared" si="15"/>
        <v>14.790105124679274</v>
      </c>
      <c r="O60" s="54">
        <f t="shared" si="11"/>
        <v>0.6162543801949697</v>
      </c>
      <c r="P60" s="52">
        <f t="shared" si="24"/>
        <v>16.555120496813643</v>
      </c>
      <c r="Q60" s="53">
        <f t="shared" si="25"/>
        <v>52.23013618704548</v>
      </c>
      <c r="R60" s="53">
        <f t="shared" si="16"/>
        <v>15.482009079136365</v>
      </c>
      <c r="S60" s="54">
        <f t="shared" si="12"/>
        <v>0.6450837116306819</v>
      </c>
    </row>
    <row r="61" spans="1:19" ht="12.75">
      <c r="A61" s="49">
        <v>39436</v>
      </c>
      <c r="B61" s="50">
        <v>-23.420253553675632</v>
      </c>
      <c r="C61" s="51">
        <f t="shared" si="17"/>
        <v>35.579746446324364</v>
      </c>
      <c r="D61" s="52">
        <f t="shared" si="18"/>
        <v>34.02507643737388</v>
      </c>
      <c r="E61" s="53">
        <f t="shared" si="19"/>
        <v>13.669767053226758</v>
      </c>
      <c r="F61" s="53">
        <f t="shared" si="13"/>
        <v>12.911317803548451</v>
      </c>
      <c r="G61" s="54">
        <f t="shared" si="9"/>
        <v>0.5379715751478521</v>
      </c>
      <c r="H61" s="52">
        <f t="shared" si="20"/>
        <v>31.2518521080114</v>
      </c>
      <c r="I61" s="53">
        <f t="shared" si="21"/>
        <v>23.094486132425107</v>
      </c>
      <c r="J61" s="53">
        <f t="shared" si="14"/>
        <v>13.539632408828341</v>
      </c>
      <c r="K61" s="54">
        <f t="shared" si="10"/>
        <v>0.5641513503678476</v>
      </c>
      <c r="L61" s="52">
        <f t="shared" si="22"/>
        <v>22.638280824366092</v>
      </c>
      <c r="M61" s="53">
        <f t="shared" si="23"/>
        <v>41.441135441757126</v>
      </c>
      <c r="N61" s="53">
        <f t="shared" si="15"/>
        <v>14.762742362783808</v>
      </c>
      <c r="O61" s="54">
        <f t="shared" si="11"/>
        <v>0.615114265115992</v>
      </c>
      <c r="P61" s="52">
        <f t="shared" si="24"/>
        <v>16.399450248112807</v>
      </c>
      <c r="Q61" s="53">
        <f t="shared" si="25"/>
        <v>51.74091228252468</v>
      </c>
      <c r="R61" s="53">
        <f t="shared" si="16"/>
        <v>15.449394152168312</v>
      </c>
      <c r="S61" s="54">
        <f t="shared" si="12"/>
        <v>0.6437247563403463</v>
      </c>
    </row>
    <row r="62" spans="1:19" ht="12.75">
      <c r="A62" s="49">
        <v>39446</v>
      </c>
      <c r="B62" s="50">
        <v>-23.307172031284868</v>
      </c>
      <c r="C62" s="51">
        <f t="shared" si="17"/>
        <v>35.692827968715136</v>
      </c>
      <c r="D62" s="52">
        <f t="shared" si="18"/>
        <v>34.12965772366929</v>
      </c>
      <c r="E62" s="53">
        <f t="shared" si="19"/>
        <v>13.692288961361635</v>
      </c>
      <c r="F62" s="53">
        <f t="shared" si="13"/>
        <v>12.912819264090775</v>
      </c>
      <c r="G62" s="54">
        <f t="shared" si="9"/>
        <v>0.5380341360037822</v>
      </c>
      <c r="H62" s="52">
        <f t="shared" si="20"/>
        <v>31.34174341005464</v>
      </c>
      <c r="I62" s="53">
        <f t="shared" si="21"/>
        <v>23.133360458639704</v>
      </c>
      <c r="J62" s="53">
        <f t="shared" si="14"/>
        <v>13.54222403057598</v>
      </c>
      <c r="K62" s="54">
        <f t="shared" si="10"/>
        <v>0.5642593346073325</v>
      </c>
      <c r="L62" s="52">
        <f t="shared" si="22"/>
        <v>22.687736499789835</v>
      </c>
      <c r="M62" s="53">
        <f t="shared" si="23"/>
        <v>41.51141794080677</v>
      </c>
      <c r="N62" s="53">
        <f t="shared" si="15"/>
        <v>14.767427862720451</v>
      </c>
      <c r="O62" s="54">
        <f t="shared" si="11"/>
        <v>0.6153094942800188</v>
      </c>
      <c r="P62" s="52">
        <f t="shared" si="24"/>
        <v>16.42604528797713</v>
      </c>
      <c r="Q62" s="53">
        <f t="shared" si="25"/>
        <v>51.82459394267635</v>
      </c>
      <c r="R62" s="53">
        <f t="shared" si="16"/>
        <v>15.454972929511756</v>
      </c>
      <c r="S62" s="54">
        <f t="shared" si="12"/>
        <v>0.6439572053963232</v>
      </c>
    </row>
    <row r="63" spans="1:19" ht="12.75">
      <c r="A63" s="49">
        <v>39448</v>
      </c>
      <c r="B63" s="50">
        <v>-23.190634090267512</v>
      </c>
      <c r="C63" s="51">
        <f t="shared" si="17"/>
        <v>35.80936590973249</v>
      </c>
      <c r="D63" s="52">
        <f t="shared" si="18"/>
        <v>34.237423675202336</v>
      </c>
      <c r="E63" s="53">
        <f t="shared" si="19"/>
        <v>13.715372721107794</v>
      </c>
      <c r="F63" s="53">
        <f t="shared" si="13"/>
        <v>12.914358181407186</v>
      </c>
      <c r="G63" s="54">
        <f t="shared" si="9"/>
        <v>0.5380982575586327</v>
      </c>
      <c r="H63" s="52">
        <f t="shared" si="20"/>
        <v>31.434350027984866</v>
      </c>
      <c r="I63" s="53">
        <f t="shared" si="21"/>
        <v>23.173234195150158</v>
      </c>
      <c r="J63" s="53">
        <f t="shared" si="14"/>
        <v>13.544882279676678</v>
      </c>
      <c r="K63" s="54">
        <f t="shared" si="10"/>
        <v>0.5643700949865282</v>
      </c>
      <c r="L63" s="52">
        <f t="shared" si="22"/>
        <v>22.73863308225399</v>
      </c>
      <c r="M63" s="53">
        <f t="shared" si="23"/>
        <v>41.58360769298655</v>
      </c>
      <c r="N63" s="53">
        <f t="shared" si="15"/>
        <v>14.77224051286577</v>
      </c>
      <c r="O63" s="54">
        <f t="shared" si="11"/>
        <v>0.615510021369407</v>
      </c>
      <c r="P63" s="52">
        <f t="shared" si="24"/>
        <v>16.453387928154882</v>
      </c>
      <c r="Q63" s="53">
        <f t="shared" si="25"/>
        <v>51.91058485974642</v>
      </c>
      <c r="R63" s="53">
        <f t="shared" si="16"/>
        <v>15.460705657316428</v>
      </c>
      <c r="S63" s="54">
        <f t="shared" si="12"/>
        <v>0.6441960690548512</v>
      </c>
    </row>
  </sheetData>
  <mergeCells count="19">
    <mergeCell ref="A6:A7"/>
    <mergeCell ref="P10:S10"/>
    <mergeCell ref="P12:P13"/>
    <mergeCell ref="Q12:Q13"/>
    <mergeCell ref="S12:S13"/>
    <mergeCell ref="H10:K10"/>
    <mergeCell ref="H12:H13"/>
    <mergeCell ref="I12:I13"/>
    <mergeCell ref="K12:K13"/>
    <mergeCell ref="A12:A13"/>
    <mergeCell ref="L10:O10"/>
    <mergeCell ref="L12:L13"/>
    <mergeCell ref="M12:M13"/>
    <mergeCell ref="O12:O13"/>
    <mergeCell ref="B10:C10"/>
    <mergeCell ref="D10:G10"/>
    <mergeCell ref="D12:D13"/>
    <mergeCell ref="E12:E13"/>
    <mergeCell ref="G12:G13"/>
  </mergeCells>
  <printOptions/>
  <pageMargins left="0.36" right="0.27" top="0.5" bottom="0.5" header="0.4921259845" footer="0.4921259845"/>
  <pageSetup horizontalDpi="1200" verticalDpi="1200" orientation="landscape" paperSize="9" r:id="rId5"/>
  <legacyDrawing r:id="rId4"/>
  <oleObjects>
    <oleObject progId="Equation.COEE2" shapeId="1555928" r:id="rId1"/>
    <oleObject progId="Equation.COEE2" shapeId="1555929" r:id="rId2"/>
    <oleObject progId="Equation.COEE2" shapeId="1555930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B52"/>
  <sheetViews>
    <sheetView workbookViewId="0" topLeftCell="A1">
      <selection activeCell="B52" sqref="A4:B52"/>
    </sheetView>
  </sheetViews>
  <sheetFormatPr defaultColWidth="11.421875" defaultRowHeight="12.75"/>
  <sheetData>
    <row r="1" spans="1:2" ht="12.75">
      <c r="A1" s="38"/>
      <c r="B1" s="39" t="s">
        <v>18</v>
      </c>
    </row>
    <row r="2" spans="1:2" ht="12.75">
      <c r="A2" s="40" t="s">
        <v>19</v>
      </c>
      <c r="B2" s="40" t="s">
        <v>20</v>
      </c>
    </row>
    <row r="3" spans="1:2" ht="12.75">
      <c r="A3" s="41" t="s">
        <v>21</v>
      </c>
      <c r="B3" s="42" t="s">
        <v>22</v>
      </c>
    </row>
    <row r="4" spans="1:2" ht="12.75">
      <c r="A4" s="43">
        <v>39083</v>
      </c>
      <c r="B4" s="44">
        <v>-23.120745735439726</v>
      </c>
    </row>
    <row r="5" spans="1:2" ht="12.75">
      <c r="A5" s="43">
        <v>39092</v>
      </c>
      <c r="B5" s="44">
        <v>-22.253460529590413</v>
      </c>
    </row>
    <row r="6" spans="1:2" ht="12.75">
      <c r="A6" s="43">
        <v>39102</v>
      </c>
      <c r="B6" s="44">
        <v>-20.54418409755356</v>
      </c>
    </row>
    <row r="7" spans="1:2" ht="12.75">
      <c r="A7" s="43">
        <v>39112</v>
      </c>
      <c r="B7" s="44">
        <v>-18.18935202200738</v>
      </c>
    </row>
    <row r="8" spans="1:2" ht="12.75">
      <c r="A8" s="43">
        <v>39114</v>
      </c>
      <c r="B8" s="44">
        <v>-17.6495711233546</v>
      </c>
    </row>
    <row r="9" spans="1:2" ht="12.75">
      <c r="A9" s="43">
        <v>39123</v>
      </c>
      <c r="B9" s="44">
        <v>-14.974635856077269</v>
      </c>
    </row>
    <row r="10" spans="1:2" ht="12.75">
      <c r="A10" s="43">
        <v>39133</v>
      </c>
      <c r="B10" s="44">
        <v>-11.606735090116556</v>
      </c>
    </row>
    <row r="11" spans="1:2" ht="12.75">
      <c r="A11" s="43">
        <v>39142</v>
      </c>
      <c r="B11" s="44">
        <v>-8.311504429445046</v>
      </c>
    </row>
    <row r="12" spans="1:2" ht="12.75">
      <c r="A12" s="43">
        <v>39151</v>
      </c>
      <c r="B12" s="44">
        <v>-4.851531339459349</v>
      </c>
    </row>
    <row r="13" spans="1:2" ht="12.75">
      <c r="A13" s="43">
        <v>39161</v>
      </c>
      <c r="B13" s="44">
        <v>-0.9102857068227252</v>
      </c>
    </row>
    <row r="14" spans="1:2" ht="12.75">
      <c r="A14" s="43">
        <v>39171</v>
      </c>
      <c r="B14" s="44">
        <v>3.032345061194631</v>
      </c>
    </row>
    <row r="15" spans="1:2" ht="12.75">
      <c r="A15" s="43">
        <v>39173</v>
      </c>
      <c r="B15" s="44">
        <v>3.812186639678502</v>
      </c>
    </row>
    <row r="16" spans="1:2" ht="12.75">
      <c r="A16" s="43">
        <v>39182</v>
      </c>
      <c r="B16" s="44">
        <v>7.25175933632351</v>
      </c>
    </row>
    <row r="17" spans="1:2" ht="12.75">
      <c r="A17" s="43">
        <v>39192</v>
      </c>
      <c r="B17" s="44">
        <v>10.876088905498179</v>
      </c>
    </row>
    <row r="18" spans="1:2" ht="12.75">
      <c r="A18" s="43">
        <v>39202</v>
      </c>
      <c r="B18" s="44">
        <v>14.201912652798745</v>
      </c>
    </row>
    <row r="19" spans="1:2" ht="12.75">
      <c r="A19" s="43">
        <v>39203</v>
      </c>
      <c r="B19" s="44">
        <v>14.514539466961688</v>
      </c>
    </row>
    <row r="20" spans="1:2" ht="12.75">
      <c r="A20" s="43">
        <v>39204</v>
      </c>
      <c r="B20" s="44">
        <v>14.82317759755415</v>
      </c>
    </row>
    <row r="21" spans="1:2" ht="12.75">
      <c r="A21" s="43">
        <v>39212</v>
      </c>
      <c r="B21" s="44">
        <v>17.138151334483517</v>
      </c>
    </row>
    <row r="22" spans="1:2" ht="12.75">
      <c r="A22" s="43">
        <v>39222</v>
      </c>
      <c r="B22" s="44">
        <v>19.598359907354215</v>
      </c>
    </row>
    <row r="23" spans="1:2" ht="12.75">
      <c r="A23" s="43">
        <v>39232</v>
      </c>
      <c r="B23" s="44">
        <v>21.50431292300569</v>
      </c>
    </row>
    <row r="24" spans="1:2" ht="12.75">
      <c r="A24" s="43">
        <v>39234</v>
      </c>
      <c r="B24" s="44">
        <v>21.812983104459644</v>
      </c>
    </row>
    <row r="25" spans="1:2" ht="12.75">
      <c r="A25" s="43">
        <v>39243</v>
      </c>
      <c r="B25" s="44">
        <v>22.883808308931986</v>
      </c>
    </row>
    <row r="26" spans="1:2" ht="12.75">
      <c r="A26" s="43">
        <v>39253</v>
      </c>
      <c r="B26" s="44">
        <v>23.437662257447816</v>
      </c>
    </row>
    <row r="27" spans="1:2" ht="12.75">
      <c r="A27" s="43">
        <v>39263</v>
      </c>
      <c r="B27" s="44">
        <v>23.304338489516823</v>
      </c>
    </row>
    <row r="28" spans="1:2" ht="12.75">
      <c r="A28" s="43">
        <v>39264</v>
      </c>
      <c r="B28" s="44">
        <v>23.25327885175845</v>
      </c>
    </row>
    <row r="29" spans="1:2" ht="12.75">
      <c r="A29" s="43">
        <v>39273</v>
      </c>
      <c r="B29" s="44">
        <v>22.491612653286968</v>
      </c>
    </row>
    <row r="30" spans="1:2" ht="12.75">
      <c r="A30" s="43">
        <v>39283</v>
      </c>
      <c r="B30" s="44">
        <v>21.032930243253542</v>
      </c>
    </row>
    <row r="31" spans="1:2" ht="12.75">
      <c r="A31" s="43">
        <v>39293</v>
      </c>
      <c r="B31" s="44">
        <v>18.983276156001104</v>
      </c>
    </row>
    <row r="32" spans="1:2" ht="12.75">
      <c r="A32" s="43">
        <v>39295</v>
      </c>
      <c r="B32" s="44">
        <v>18.50844379613338</v>
      </c>
    </row>
    <row r="33" spans="1:2" ht="12.75">
      <c r="A33" s="43">
        <v>39304</v>
      </c>
      <c r="B33" s="44">
        <v>16.130811641656706</v>
      </c>
    </row>
    <row r="34" spans="1:2" ht="12.75">
      <c r="A34" s="43">
        <v>39314</v>
      </c>
      <c r="B34" s="44">
        <v>13.081976853810124</v>
      </c>
    </row>
    <row r="35" spans="1:2" ht="12.75">
      <c r="A35" s="43">
        <v>39324</v>
      </c>
      <c r="B35" s="44">
        <v>9.688161124484918</v>
      </c>
    </row>
    <row r="36" spans="1:2" ht="12.75">
      <c r="A36" s="43">
        <v>39326</v>
      </c>
      <c r="B36" s="44">
        <v>8.975764126262424</v>
      </c>
    </row>
    <row r="37" spans="1:2" ht="12.75">
      <c r="A37" s="43">
        <v>39335</v>
      </c>
      <c r="B37" s="44">
        <v>5.662177446522603</v>
      </c>
    </row>
    <row r="38" spans="1:2" ht="12.75">
      <c r="A38" s="43">
        <v>39345</v>
      </c>
      <c r="B38" s="44">
        <v>1.8335860032070137</v>
      </c>
    </row>
    <row r="39" spans="1:2" ht="12.75">
      <c r="A39" s="43">
        <v>39355</v>
      </c>
      <c r="B39" s="44">
        <v>-2.0607394245275437</v>
      </c>
    </row>
    <row r="40" spans="1:2" ht="12.75">
      <c r="A40" s="43">
        <v>39356</v>
      </c>
      <c r="B40" s="44">
        <v>-2.450166957579725</v>
      </c>
    </row>
    <row r="41" spans="1:2" ht="12.75" customHeight="1">
      <c r="A41" s="43">
        <v>39365</v>
      </c>
      <c r="B41" s="44">
        <v>-5.925857992261994</v>
      </c>
    </row>
    <row r="42" spans="1:2" ht="12.75">
      <c r="A42" s="43">
        <v>39375</v>
      </c>
      <c r="B42" s="44">
        <v>-9.662314812666752</v>
      </c>
    </row>
    <row r="43" spans="1:2" ht="12.75">
      <c r="A43" s="43">
        <v>39385</v>
      </c>
      <c r="B43" s="44">
        <v>-13.16525270301793</v>
      </c>
    </row>
    <row r="44" spans="1:2" ht="12.75">
      <c r="A44" s="43">
        <v>39387</v>
      </c>
      <c r="B44" s="44">
        <v>-13.828219640547344</v>
      </c>
    </row>
    <row r="45" spans="1:2" ht="12.75">
      <c r="A45" s="43">
        <v>39396</v>
      </c>
      <c r="B45" s="44">
        <v>-16.617583033493343</v>
      </c>
    </row>
    <row r="46" spans="1:2" ht="12.75">
      <c r="A46" s="43">
        <v>39406</v>
      </c>
      <c r="B46" s="44">
        <v>-19.269936203022603</v>
      </c>
    </row>
    <row r="47" spans="1:2" ht="12.75">
      <c r="A47" s="43">
        <v>39416</v>
      </c>
      <c r="B47" s="44">
        <v>-21.34734478039192</v>
      </c>
    </row>
    <row r="48" spans="1:2" ht="12.75">
      <c r="A48" s="43">
        <v>39417</v>
      </c>
      <c r="B48" s="44">
        <v>-21.5196266567355</v>
      </c>
    </row>
    <row r="49" spans="1:2" ht="12.75">
      <c r="A49" s="43">
        <v>39426</v>
      </c>
      <c r="B49" s="44">
        <v>-22.754562728314916</v>
      </c>
    </row>
    <row r="50" spans="1:2" ht="12.75">
      <c r="A50" s="43">
        <v>39436</v>
      </c>
      <c r="B50" s="44">
        <v>-23.420253553675632</v>
      </c>
    </row>
    <row r="51" spans="1:2" ht="12.75">
      <c r="A51" s="43">
        <v>39446</v>
      </c>
      <c r="B51" s="44">
        <v>-23.307172031284868</v>
      </c>
    </row>
    <row r="52" spans="1:2" ht="12.75">
      <c r="A52" s="43">
        <v>39448</v>
      </c>
      <c r="B52" s="44">
        <v>-23.190634090267512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phm</dc:creator>
  <cp:keywords/>
  <dc:description/>
  <cp:lastModifiedBy>phm</cp:lastModifiedBy>
  <cp:lastPrinted>2007-04-23T20:00:53Z</cp:lastPrinted>
  <dcterms:created xsi:type="dcterms:W3CDTF">2007-03-02T08:49:36Z</dcterms:created>
  <dcterms:modified xsi:type="dcterms:W3CDTF">2007-04-25T05:23:34Z</dcterms:modified>
  <cp:category/>
  <cp:version/>
  <cp:contentType/>
  <cp:contentStatus/>
</cp:coreProperties>
</file>